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C:\Users\daniel.cunha\Desktop\ANAC\Projeto X\Projeto checklists\Checklist finais\"/>
    </mc:Choice>
  </mc:AlternateContent>
  <xr:revisionPtr revIDLastSave="0" documentId="13_ncr:1_{ADA4AA33-4E92-4AB2-8055-222505D57053}" xr6:coauthVersionLast="47" xr6:coauthVersionMax="47" xr10:uidLastSave="{00000000-0000-0000-0000-000000000000}"/>
  <bookViews>
    <workbookView xWindow="-120" yWindow="-120" windowWidth="38640" windowHeight="15720" firstSheet="1" activeTab="2" xr2:uid="{4E4CDE85-18C6-4EBD-A7A4-0EAEF2039364}"/>
  </bookViews>
  <sheets>
    <sheet name="Orientações" sheetId="25" r:id="rId1"/>
    <sheet name="TOPS MNT" sheetId="23" r:id="rId2"/>
    <sheet name="TOPS MNT Final" sheetId="24" r:id="rId3"/>
    <sheet name="Listas" sheetId="6" state="hidden" r:id="rId4"/>
  </sheets>
  <definedNames>
    <definedName name="_xlnm._FilterDatabase" localSheetId="1" hidden="1">'TOPS MNT'!$C$11:$S$132</definedName>
    <definedName name="_Hlk85077714" localSheetId="1">'TOPS MNT'!#REF!</definedName>
    <definedName name="_xlnm.Print_Area" localSheetId="0">Orientações!$A$1:$D$36</definedName>
    <definedName name="_xlnm.Print_Area" localSheetId="1">'TOPS MNT'!$A$1:$T$132</definedName>
    <definedName name="_xlnm.Print_Area" localSheetId="2">'TOPS MNT Final'!$A$1:$J$41</definedName>
    <definedName name="Z_D37F1B69_6CE7_4A90_8559_8AE519A5C1EC_.wvu.Cols" localSheetId="1" hidden="1">'TOPS MNT'!$D:$D,'TOPS MNT'!$G:$G,'TOPS MNT'!$W:$W</definedName>
    <definedName name="Z_D37F1B69_6CE7_4A90_8559_8AE519A5C1EC_.wvu.Cols" localSheetId="2" hidden="1">'TOPS MNT Final'!#REF!</definedName>
    <definedName name="Z_D37F1B69_6CE7_4A90_8559_8AE519A5C1EC_.wvu.FilterData" localSheetId="1" hidden="1">'TOPS MNT'!$C$11:$S$132</definedName>
    <definedName name="Z_D37F1B69_6CE7_4A90_8559_8AE519A5C1EC_.wvu.PrintArea" localSheetId="1" hidden="1">'TOPS MNT'!$A$10:$T$132</definedName>
    <definedName name="Z_D37F1B69_6CE7_4A90_8559_8AE519A5C1EC_.wvu.PrintArea" localSheetId="2" hidden="1">'TOPS MNT Final'!$A$1:$M$43</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4" l="1"/>
  <c r="H6" i="24"/>
  <c r="O84" i="23"/>
  <c r="W81" i="23"/>
  <c r="R81" i="23"/>
  <c r="Q81" i="23"/>
  <c r="O131" i="23"/>
  <c r="W124" i="23"/>
  <c r="R124" i="23"/>
  <c r="Q124" i="23"/>
  <c r="W125" i="23"/>
  <c r="R125" i="23"/>
  <c r="Q125" i="23"/>
  <c r="W126" i="23"/>
  <c r="R126" i="23"/>
  <c r="Q126" i="23"/>
  <c r="W127" i="23"/>
  <c r="R127" i="23"/>
  <c r="Q127" i="23"/>
  <c r="W128" i="23"/>
  <c r="R128" i="23"/>
  <c r="Q128" i="23"/>
  <c r="W129" i="23" l="1"/>
  <c r="R129" i="23"/>
  <c r="W123" i="23"/>
  <c r="R123" i="23"/>
  <c r="W122" i="23"/>
  <c r="R122" i="23"/>
  <c r="W121" i="23"/>
  <c r="R121" i="23"/>
  <c r="W120" i="23"/>
  <c r="R120" i="23"/>
  <c r="W114" i="23"/>
  <c r="R114" i="23"/>
  <c r="W113" i="23"/>
  <c r="R113" i="23"/>
  <c r="W112" i="23"/>
  <c r="R112" i="23"/>
  <c r="W111" i="23"/>
  <c r="R111" i="23"/>
  <c r="W110" i="23"/>
  <c r="R110" i="23"/>
  <c r="W109" i="23"/>
  <c r="R109" i="23"/>
  <c r="W108" i="23"/>
  <c r="R108" i="23"/>
  <c r="W107" i="23"/>
  <c r="R107" i="23"/>
  <c r="W106" i="23"/>
  <c r="R106" i="23"/>
  <c r="W105" i="23"/>
  <c r="R105" i="23"/>
  <c r="W100" i="23"/>
  <c r="R100" i="23"/>
  <c r="W99" i="23"/>
  <c r="R99" i="23"/>
  <c r="W98" i="23"/>
  <c r="R98" i="23"/>
  <c r="W97" i="23"/>
  <c r="R97" i="23"/>
  <c r="W96" i="23"/>
  <c r="R96" i="23"/>
  <c r="W95" i="23"/>
  <c r="R95" i="23"/>
  <c r="W94" i="23"/>
  <c r="R94" i="23"/>
  <c r="W93" i="23"/>
  <c r="R93" i="23"/>
  <c r="W92" i="23"/>
  <c r="R92" i="23"/>
  <c r="W91" i="23"/>
  <c r="R91" i="23"/>
  <c r="W90" i="23"/>
  <c r="R90" i="23"/>
  <c r="W89" i="23"/>
  <c r="R89" i="23"/>
  <c r="W88" i="23"/>
  <c r="R88" i="23"/>
  <c r="W87" i="23"/>
  <c r="R87" i="23"/>
  <c r="W82" i="23"/>
  <c r="R82" i="23"/>
  <c r="W80" i="23"/>
  <c r="R80" i="23"/>
  <c r="W79" i="23"/>
  <c r="R79" i="23"/>
  <c r="W78" i="23"/>
  <c r="R78" i="23"/>
  <c r="W77" i="23"/>
  <c r="R77" i="23"/>
  <c r="W76" i="23"/>
  <c r="R76" i="23"/>
  <c r="W75" i="23"/>
  <c r="R75" i="23"/>
  <c r="W74" i="23"/>
  <c r="R74" i="23"/>
  <c r="W73" i="23"/>
  <c r="R73" i="23"/>
  <c r="W72" i="23"/>
  <c r="R72" i="23"/>
  <c r="W71" i="23"/>
  <c r="R71" i="23"/>
  <c r="W70" i="23"/>
  <c r="R70" i="23"/>
  <c r="W69" i="23"/>
  <c r="R69" i="23"/>
  <c r="W68" i="23"/>
  <c r="R68" i="23"/>
  <c r="W67" i="23"/>
  <c r="R67" i="23"/>
  <c r="W66" i="23"/>
  <c r="R66" i="23"/>
  <c r="W65" i="23"/>
  <c r="R65" i="23"/>
  <c r="W64" i="23"/>
  <c r="R64" i="23"/>
  <c r="W63" i="23"/>
  <c r="R63" i="23"/>
  <c r="W62" i="23"/>
  <c r="R62" i="23"/>
  <c r="W61" i="23"/>
  <c r="R61" i="23"/>
  <c r="W60" i="23"/>
  <c r="R60" i="23"/>
  <c r="W59" i="23"/>
  <c r="R59" i="23"/>
  <c r="W58" i="23"/>
  <c r="R58" i="23"/>
  <c r="W57" i="23"/>
  <c r="R57" i="23"/>
  <c r="W56" i="23"/>
  <c r="R56" i="23"/>
  <c r="W55" i="23"/>
  <c r="R55" i="23"/>
  <c r="W54" i="23"/>
  <c r="R54" i="23"/>
  <c r="W53" i="23"/>
  <c r="R53" i="23"/>
  <c r="W52" i="23"/>
  <c r="R52" i="23"/>
  <c r="W51" i="23"/>
  <c r="R51" i="23"/>
  <c r="W50" i="23"/>
  <c r="R50" i="23"/>
  <c r="W49" i="23"/>
  <c r="R49" i="23"/>
  <c r="W48" i="23"/>
  <c r="R48" i="23"/>
  <c r="W47" i="23"/>
  <c r="R47" i="23"/>
  <c r="W46" i="23"/>
  <c r="R46" i="23"/>
  <c r="W41" i="23"/>
  <c r="R41" i="23"/>
  <c r="W40" i="23"/>
  <c r="R40" i="23"/>
  <c r="W39" i="23"/>
  <c r="R39" i="23"/>
  <c r="W38" i="23"/>
  <c r="R38" i="23"/>
  <c r="W37" i="23"/>
  <c r="R37" i="23"/>
  <c r="W36" i="23"/>
  <c r="R36" i="23"/>
  <c r="W35" i="23"/>
  <c r="R35" i="23"/>
  <c r="W34" i="23"/>
  <c r="R34" i="23"/>
  <c r="W33" i="23"/>
  <c r="R33" i="23"/>
  <c r="W32" i="23"/>
  <c r="R32" i="23"/>
  <c r="W31" i="23"/>
  <c r="R31" i="23"/>
  <c r="W30" i="23"/>
  <c r="R30" i="23"/>
  <c r="W29" i="23"/>
  <c r="R29" i="23"/>
  <c r="W28" i="23"/>
  <c r="R28" i="23"/>
  <c r="W27" i="23"/>
  <c r="R27" i="23"/>
  <c r="W26" i="23"/>
  <c r="R26" i="23"/>
  <c r="W25" i="23"/>
  <c r="R25" i="23"/>
  <c r="W24" i="23"/>
  <c r="R24" i="23"/>
  <c r="W23" i="23"/>
  <c r="R23" i="23"/>
  <c r="W22" i="23"/>
  <c r="R22" i="23"/>
  <c r="W21" i="23"/>
  <c r="R21" i="23"/>
  <c r="W20" i="23"/>
  <c r="R20" i="23"/>
  <c r="W19" i="23"/>
  <c r="R19" i="23"/>
  <c r="W18" i="23"/>
  <c r="R18" i="23"/>
  <c r="W17" i="23"/>
  <c r="R17" i="23"/>
  <c r="W16" i="23"/>
  <c r="R16" i="23"/>
  <c r="O116" i="23"/>
  <c r="O102" i="23"/>
  <c r="O43" i="23"/>
  <c r="G11" i="24" l="1"/>
  <c r="F11" i="24"/>
  <c r="G10" i="24"/>
  <c r="F10" i="24"/>
  <c r="G9" i="24"/>
  <c r="F9" i="24"/>
  <c r="G8" i="24"/>
  <c r="F8" i="24"/>
  <c r="G7" i="24"/>
  <c r="F7" i="24"/>
  <c r="G6" i="24"/>
  <c r="F6" i="24"/>
  <c r="N6" i="24" s="1"/>
  <c r="Q129" i="23"/>
  <c r="Q123" i="23"/>
  <c r="Q122" i="23"/>
  <c r="Q121" i="23"/>
  <c r="Q120" i="23"/>
  <c r="Q114" i="23"/>
  <c r="Q113" i="23"/>
  <c r="Q112" i="23"/>
  <c r="Q111" i="23"/>
  <c r="Q110" i="23"/>
  <c r="Q109" i="23"/>
  <c r="Q108" i="23"/>
  <c r="Q107" i="23"/>
  <c r="Q106" i="23"/>
  <c r="Q105" i="23"/>
  <c r="Q100" i="23"/>
  <c r="Q99" i="23"/>
  <c r="Q98" i="23"/>
  <c r="Q97" i="23"/>
  <c r="Q96" i="23"/>
  <c r="Q95" i="23"/>
  <c r="Q94" i="23"/>
  <c r="Q93" i="23"/>
  <c r="Q92" i="23"/>
  <c r="Q91" i="23"/>
  <c r="Q90" i="23"/>
  <c r="Q89" i="23"/>
  <c r="Q88" i="23"/>
  <c r="Q87" i="23"/>
  <c r="Q82" i="23"/>
  <c r="Q80" i="23"/>
  <c r="Q79" i="23"/>
  <c r="Q78" i="23"/>
  <c r="Q77" i="23"/>
  <c r="Q76" i="23"/>
  <c r="Q75" i="23"/>
  <c r="Q74" i="23"/>
  <c r="Q73" i="23"/>
  <c r="Q72" i="23"/>
  <c r="Q71" i="23"/>
  <c r="Q70" i="23"/>
  <c r="Q69" i="23"/>
  <c r="Q68" i="23"/>
  <c r="Q67" i="23"/>
  <c r="Q66" i="23"/>
  <c r="Q65" i="23"/>
  <c r="Q64" i="23"/>
  <c r="Q63" i="23"/>
  <c r="Q62" i="23"/>
  <c r="Q61" i="23"/>
  <c r="Q60" i="23"/>
  <c r="Q59" i="23"/>
  <c r="Q58" i="23"/>
  <c r="Q57" i="23"/>
  <c r="Q56" i="23"/>
  <c r="Q55" i="23"/>
  <c r="Q54" i="23"/>
  <c r="Q53" i="23"/>
  <c r="Q52" i="23"/>
  <c r="Q51" i="23"/>
  <c r="Q50" i="23"/>
  <c r="Q49" i="23"/>
  <c r="Q48" i="23"/>
  <c r="Q47" i="23"/>
  <c r="Q46" i="23"/>
  <c r="Q41" i="23"/>
  <c r="Q40" i="23"/>
  <c r="Q39" i="23"/>
  <c r="Q38" i="23"/>
  <c r="Q37" i="23"/>
  <c r="Q36" i="23"/>
  <c r="Q35" i="23"/>
  <c r="Q34" i="23"/>
  <c r="Q33" i="23"/>
  <c r="Q32" i="23"/>
  <c r="Q31" i="23"/>
  <c r="Q30" i="23"/>
  <c r="Q29" i="23"/>
  <c r="Q28" i="23"/>
  <c r="Q27" i="23"/>
  <c r="Q26" i="23"/>
  <c r="Q25" i="23"/>
  <c r="Q24" i="23"/>
  <c r="Q23" i="23"/>
  <c r="Q22" i="23"/>
  <c r="Q21" i="23"/>
  <c r="Q20" i="23"/>
  <c r="Q19" i="23"/>
  <c r="Q18" i="23"/>
  <c r="Q17" i="23"/>
  <c r="Q16" i="23"/>
  <c r="N9" i="24" l="1"/>
  <c r="R83" i="23"/>
  <c r="R84" i="23" s="1"/>
  <c r="R42" i="23"/>
  <c r="R115" i="23"/>
  <c r="R130" i="23"/>
  <c r="R131" i="23" s="1"/>
  <c r="R101" i="23"/>
  <c r="N11" i="24"/>
  <c r="N10" i="24"/>
  <c r="N7" i="24"/>
  <c r="N8" i="24"/>
  <c r="P131" i="23" l="1"/>
  <c r="H11" i="24" s="1"/>
  <c r="R116" i="23"/>
  <c r="P116" i="23" s="1"/>
  <c r="H10" i="24" s="1"/>
  <c r="R102" i="23"/>
  <c r="P102" i="23" s="1"/>
  <c r="H9" i="24" s="1"/>
  <c r="P84" i="23"/>
  <c r="H8" i="24" s="1"/>
  <c r="R43" i="23"/>
  <c r="P43" i="23" s="1"/>
  <c r="H7" i="24" s="1"/>
  <c r="H13" i="24" l="1"/>
</calcChain>
</file>

<file path=xl/sharedStrings.xml><?xml version="1.0" encoding="utf-8"?>
<sst xmlns="http://schemas.openxmlformats.org/spreadsheetml/2006/main" count="753" uniqueCount="375">
  <si>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</si>
  <si>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</si>
  <si>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</si>
  <si>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ACOP C</t>
    </r>
    <r>
      <rPr>
        <sz val="11"/>
        <color theme="1"/>
        <rFont val="Calibri"/>
        <family val="2"/>
        <scheme val="minor"/>
      </rPr>
      <t xml:space="preserve">: Performance final entre 85% e 89%
</t>
    </r>
    <r>
      <rPr>
        <b/>
        <sz val="11"/>
        <color theme="1"/>
        <rFont val="Calibri"/>
        <family val="2"/>
        <scheme val="minor"/>
      </rPr>
      <t>ACOP B</t>
    </r>
    <r>
      <rPr>
        <sz val="11"/>
        <color theme="1"/>
        <rFont val="Calibri"/>
        <family val="2"/>
        <scheme val="minor"/>
      </rPr>
      <t xml:space="preserve">: Performance final entre 90% e 94%
</t>
    </r>
    <r>
      <rPr>
        <b/>
        <sz val="11"/>
        <color theme="1"/>
        <rFont val="Calibri"/>
        <family val="2"/>
        <scheme val="minor"/>
      </rPr>
      <t>ACOP A</t>
    </r>
    <r>
      <rPr>
        <sz val="11"/>
        <color theme="1"/>
        <rFont val="Calibri"/>
        <family val="2"/>
        <scheme val="minor"/>
      </rPr>
      <t xml:space="preserve">: 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</si>
  <si>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</si>
  <si>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</si>
  <si>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</si>
  <si>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</si>
  <si>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</si>
  <si>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</si>
  <si>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</si>
  <si>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</si>
  <si>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</si>
  <si>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</si>
  <si>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</si>
  <si>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</si>
  <si>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</si>
  <si>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TOPS MNT</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</si>
  <si>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</si>
  <si>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</si>
  <si>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</si>
  <si>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</si>
  <si>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</si>
  <si>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</si>
  <si>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</si>
  <si>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</si>
  <si>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</si>
  <si>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</si>
  <si>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</si>
  <si>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</si>
  <si>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</si>
  <si>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</si>
  <si>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</si>
  <si>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</si>
  <si>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</si>
  <si>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</si>
  <si>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t>
  </si>
  <si>
    <t>EF</t>
  </si>
  <si>
    <t>Referência</t>
  </si>
  <si>
    <t>Item avaliado</t>
  </si>
  <si>
    <t>ANAC/Operador</t>
  </si>
  <si>
    <t>ANAC</t>
  </si>
  <si>
    <t>T2. Manutenção Aeroportuária - MNT</t>
  </si>
  <si>
    <t>Desempenho esperado/Verificação</t>
  </si>
  <si>
    <t>Ref. MOPS</t>
  </si>
  <si>
    <t>Comentários</t>
  </si>
  <si>
    <t>N/A</t>
  </si>
  <si>
    <t>Score</t>
  </si>
  <si>
    <t>C/NC</t>
  </si>
  <si>
    <t>Score D</t>
  </si>
  <si>
    <t>T2.1 RWY</t>
  </si>
  <si>
    <t>T2.1.1</t>
  </si>
  <si>
    <t>D</t>
  </si>
  <si>
    <t>Todos</t>
  </si>
  <si>
    <t>153134.01</t>
  </si>
  <si>
    <t>153.203(b)(2)</t>
  </si>
  <si>
    <t>Livre de defeitos graves</t>
  </si>
  <si>
    <t>Durante a fiscalização, o inspetor da ANAC constatou a ausência de defeitos graves no pavimento da RWY ? Ex.: Panelas ou degradações excessivas que afetam a segurança operacional, defeitos que possam causar FOD, perda de controle direcional das aeronaves ou danos à integridade de equipamentos</t>
  </si>
  <si>
    <t>T2.1.2</t>
  </si>
  <si>
    <t>153140.01</t>
  </si>
  <si>
    <t>153.205(e)(1)</t>
  </si>
  <si>
    <t>Livre de defeitos que alterem as declividades</t>
  </si>
  <si>
    <t>Durante a fiscalização, o inspetor da ANAC constatou a ausência de defeitos no pavimento da RWY que alteram a declividade transversal e/ou longitudinal ? Ex.: Desníveis, depressões ou deformações.</t>
  </si>
  <si>
    <t>T2.1.3</t>
  </si>
  <si>
    <t>153140.02</t>
  </si>
  <si>
    <t>153.205(e)(2)</t>
  </si>
  <si>
    <t>Ausência de acúmulo de água na RWY acima do limite</t>
  </si>
  <si>
    <t>Durante a fiscalização, o inspetor da ANAC constatou a ausência de acúmulo de água na RWY acima do limite? (A profundidade média de água não deve exceder 3 mm (três milímetros) numa região de 150 m de comprimento por 12 m de largura na porção central em relação ao eixo da pista)</t>
  </si>
  <si>
    <t>T2.1.4</t>
  </si>
  <si>
    <t>153171.01</t>
  </si>
  <si>
    <t>153.205(i)</t>
  </si>
  <si>
    <t>Sem acúmulo excessivo de borracha na RWY</t>
  </si>
  <si>
    <t>Durante a fiscalização, o inspetor da ANAC constatou a ausência de acúmulo de borracha na RWY? (Devem ser avaliadas principalmente as regiões de zona de toque)</t>
  </si>
  <si>
    <t>T2.1.5</t>
  </si>
  <si>
    <t>153137.01</t>
  </si>
  <si>
    <t>153.203(b)(4)(i)</t>
  </si>
  <si>
    <t>Se pavimento rígido, juntas de dilatação íntegras e niveladas</t>
  </si>
  <si>
    <t>Durante a fiscalização, o inspetor da ANAC constatou que as juntas de dilatação  (se pavimento rígido) estão íntegras e niveladas? (Entre placas de pavimento rígido e nas uniões entre pavimentos rígidos e flexíveis)</t>
  </si>
  <si>
    <t>T2.1.6</t>
  </si>
  <si>
    <t>B</t>
  </si>
  <si>
    <t>-</t>
  </si>
  <si>
    <t>Estado geral do pavimento</t>
  </si>
  <si>
    <t>Durante a fiscalização, o inspetor da ANAC constatou a ausência de outros problemas leves no pavimento da RWY? Tais como: Limpeza, nivel de emborrachamento, aspecto visual, presença  de pequenas trincas, fissuras, desníveis, depressões, muitos remendos (mesmo que nivelados) e eventuais poças d'águas</t>
  </si>
  <si>
    <t>T2.1.7</t>
  </si>
  <si>
    <t>C</t>
  </si>
  <si>
    <t>153139.01</t>
  </si>
  <si>
    <t>[153.203(c)]</t>
  </si>
  <si>
    <t>Conhecimento pelo responsável MNT do SGPA</t>
  </si>
  <si>
    <t>O inspetor da ANAC constatou que as patologias identificadas no pavimento da RWY durante a fiscalização estão mapeadas no SGPA do operador?</t>
  </si>
  <si>
    <t>T2.1.8</t>
  </si>
  <si>
    <t>153135.01</t>
  </si>
  <si>
    <t>153.203(b)(3)(i)</t>
  </si>
  <si>
    <t>Diferença de nível entre áreas pavimentadas e não pavimentadas - RWY [153.203(b)(3)(i)]</t>
  </si>
  <si>
    <t>O inspetor da ANAC constatou que a diferença de nível entre áreas pavimentadas e não pavimentadas é inferior a 8 cm (oito centímetros) e 30º (trinta graus) de inclinação?</t>
  </si>
  <si>
    <t>T2.1.9</t>
  </si>
  <si>
    <t>153157.01</t>
  </si>
  <si>
    <t>153.217(d)</t>
  </si>
  <si>
    <t>Sin. Horiz.: Homogeneidade de aspecto</t>
  </si>
  <si>
    <t>O inspetor da ANAC constatou que a sinalização horizontal possui homogeneidade de aspecto?</t>
  </si>
  <si>
    <t>T2.1.10</t>
  </si>
  <si>
    <t>Sin. Horiz.: Definição de contorno</t>
  </si>
  <si>
    <t>O inspetor da ANAC constatou que o grau de contraste (conspicuidade) entre a sinalização horizontal e o pavimento possibilita sua integral visualização pelo piloto e demais usuários da área operacional? Conforme MSOCMS, uma maneira de aumentar o grau de contraste (conspicuidade) é contornar as sinalizações horizontais com uma borda na cor preta, com largura de pelo menos 10 cm, exceto na sinalização horizontal melhorada de eixo de pista de táxi, onde as bordas pretas podem variar entre 7,5 e 15 cm.</t>
  </si>
  <si>
    <t>T2.1.11</t>
  </si>
  <si>
    <t>Sin. Horiz.: Alinhamento</t>
  </si>
  <si>
    <t>O inspetor da ANAC constatou que a sinalização horizontal possui alinhamento adequado?</t>
  </si>
  <si>
    <t>T2.1.12</t>
  </si>
  <si>
    <t>153157.02</t>
  </si>
  <si>
    <t>153.217(d)(1)(ii)(A)</t>
  </si>
  <si>
    <t>Sin. Horiz.: Visualização sem dificuldade em 20 m consecutivos</t>
  </si>
  <si>
    <t xml:space="preserve">O inspetor da ANAC constatou que a sinalização horizontal possui integridade adequada, permitindo sua visualização sem dificuldade em 20 m consecutivos? </t>
  </si>
  <si>
    <t>T2.1.13</t>
  </si>
  <si>
    <t>153157.03</t>
  </si>
  <si>
    <t>153.217(d)(1)(ii)(B)</t>
  </si>
  <si>
    <t>Sin. Horiz.: Ausência de desagregação total em 5 m consecutivos</t>
  </si>
  <si>
    <t>O inspetor da ANAC constatou que a sinalização horizontal possui integridade adequada, não existindo desagregação total em 5 m consecutivos?</t>
  </si>
  <si>
    <t>T2.1.14</t>
  </si>
  <si>
    <t>153157.04</t>
  </si>
  <si>
    <t>153.217(d)(1)(iii)</t>
  </si>
  <si>
    <t>Sin. Horiz.: Números e letras visíveis e compreensíveis pelos pilotos</t>
  </si>
  <si>
    <t>O inspetor da ANAC constatou que a sinalização horizontal de cabeceira apresenta números e letras visíveis e compreensíveis pelos pilotos?</t>
  </si>
  <si>
    <t>T2.1.15</t>
  </si>
  <si>
    <t>Sin. Horiz.: Pontos de visada visíveis e compreensíveis pelos pilotos</t>
  </si>
  <si>
    <t>O inspetor da ANAC constatou que a sinalização horizontal de pontos de visada são visíveis e compreensíveis pelos pilotos?</t>
  </si>
  <si>
    <t>T2.1.16</t>
  </si>
  <si>
    <t>153158.01</t>
  </si>
  <si>
    <t>153.217(e)(1)(i)</t>
  </si>
  <si>
    <t>Luzes: Integridade das luminárias</t>
  </si>
  <si>
    <t>O inspetor da ANAC constatou a integridade das luminárias?</t>
  </si>
  <si>
    <t>T2.1.17</t>
  </si>
  <si>
    <t>153158.02</t>
  </si>
  <si>
    <t>Luzes: Intensidade das luzes</t>
  </si>
  <si>
    <t xml:space="preserve">O inspetor da ANAC constatou que a intensidade da sinalização luminosa é adequada? </t>
  </si>
  <si>
    <t>T2.1.18</t>
  </si>
  <si>
    <t>153.217(e)(1)(iv)</t>
  </si>
  <si>
    <t>Luzes: Padrão de cores correto</t>
  </si>
  <si>
    <t xml:space="preserve">O inspetor da ANAC constatou que os padrões de cores da sinalização luminosa são adequados? </t>
  </si>
  <si>
    <t>T2.1.19</t>
  </si>
  <si>
    <t>153159.01</t>
  </si>
  <si>
    <t>153.217(f)(1)(i)</t>
  </si>
  <si>
    <t>Sin. Vert.: Visibilidade e contraste</t>
  </si>
  <si>
    <t xml:space="preserve">O inspetor da ANAC constatou que a sinalização vertical possui visibilidade e contraste adequados? </t>
  </si>
  <si>
    <t>T2.1.20</t>
  </si>
  <si>
    <t>153159.02</t>
  </si>
  <si>
    <t>153.217(f)(1)(ii)</t>
  </si>
  <si>
    <t>Sin. Vert.: Suporte de fixação</t>
  </si>
  <si>
    <t xml:space="preserve">O inspetor da ANAC constatou que os suportes de fixação das placas de sinalização vertical estão íntegros? </t>
  </si>
  <si>
    <t>T2.1.21</t>
  </si>
  <si>
    <t>153159.03</t>
  </si>
  <si>
    <t>153.217(f)(1)(iii)</t>
  </si>
  <si>
    <t>Sin. Vert.: Intensidade das luzes</t>
  </si>
  <si>
    <t xml:space="preserve">O inspetor da ANAC constatou que a intensidade das luzes da sinalização vertical é adequada? </t>
  </si>
  <si>
    <t>T2.1.22</t>
  </si>
  <si>
    <t>153160.01</t>
  </si>
  <si>
    <t>153.217(g)(1)</t>
  </si>
  <si>
    <t>Balizas: Integridade física</t>
  </si>
  <si>
    <t>O inspetor da ANAC constatou a integridade das balizas (se houver)?</t>
  </si>
  <si>
    <t>T2.1.23</t>
  </si>
  <si>
    <t>Balizas: Fixação no solo</t>
  </si>
  <si>
    <t xml:space="preserve">O inspetor da ANAC constatou a integridade na fixação em solo das balizas (se houver)? </t>
  </si>
  <si>
    <t>T2.1.24</t>
  </si>
  <si>
    <t>153161.01</t>
  </si>
  <si>
    <t>153.217(h)(1)</t>
  </si>
  <si>
    <t>Ind. áreas uso restrito: Integridade física</t>
  </si>
  <si>
    <t>O inspetor da ANAC constatou a integridade dos indicadores de áreas de uso restrito (se houver)? São áreas onde a passagem de aeronaves/veículos está interrompida por algum motivo como, por exemplo, obras.</t>
  </si>
  <si>
    <t>T2.1.25</t>
  </si>
  <si>
    <t>Ind. áreas uso restrito: Fixação no solo</t>
  </si>
  <si>
    <t>O inspetor da ANAC constatou a integridade na fixação em solo dos indicadores de áreas de uso restrito (se houver)? No caso de obras, as vezes há fixações improvisadas que podem se soltar ao menor jet-blast.</t>
  </si>
  <si>
    <t>T2.1.26</t>
  </si>
  <si>
    <t>153161.02</t>
  </si>
  <si>
    <t>153.217(h)(1)(i)</t>
  </si>
  <si>
    <t>Ind. áreas uso restrito: Adequabilidade</t>
  </si>
  <si>
    <t xml:space="preserve">O inspetor da ANAC constatou que a instalação dos indicadores de áreas de uso restrito (se houver) atende aos requisitos constantes da Subparte E do
RBAC nº 154? Quando a pista de pouso e decolagem, completa ou parcialmente interditada, for interceptada por uma outra pista de pouso e decolagem ou pista de táxi em funcionamento e que seja utilizada no período noturno, luzes indicadoras de áreas interditadas (vermelhas ininterruptas) devem ser colocadas na entrada da área interditada em intervalos não superiores a 3 m. </t>
  </si>
  <si>
    <t>T2.2 TWY e Pátio comercial/principal</t>
  </si>
  <si>
    <t>T2.2.1</t>
  </si>
  <si>
    <t>153134.02</t>
  </si>
  <si>
    <t>TWY: Livre de defeitos graves</t>
  </si>
  <si>
    <t>Durante a fiscalização, o inspetor da ANAC constatou a ausência de defeitos graves no pavimento das TWYs ? Ex.: Panelas ou degradações excessivas que afetam a segurança operacional, defeitos que possam causar FOD, perda de controle direcional das aeronaves ou danos à integridade de equipamentos</t>
  </si>
  <si>
    <t>T2.2.2</t>
  </si>
  <si>
    <t>153136.02</t>
  </si>
  <si>
    <t>153.203(b)(3)(ii)</t>
  </si>
  <si>
    <t>TWY: Livre de defeitos que alterem as declividades transversal e longitudinal</t>
  </si>
  <si>
    <t>Durante a fiscalização, o inspetor da ANAC constatou a ausência de defeitos no pavimento das TWYs que alteram a declividade transversal e/ou longitudinal ?
Ex.: Desníveis, depressões ou deformações.</t>
  </si>
  <si>
    <t>T2.2.3</t>
  </si>
  <si>
    <t>TWY: Se pavimento rígido, juntas de dilatação íntegras e niveladas</t>
  </si>
  <si>
    <t>T2.2.4</t>
  </si>
  <si>
    <t>TWY: Estado geral do pavimento</t>
  </si>
  <si>
    <t>Durante a fiscalização, o inspetor da ANAC constatou a ausência de outros problemas leves no pavimento das TWYs? Tais como: Limpeza, aspecto visual, presença  de pequenas trincas, fissuras, desníveis, depressões, muitos remendos (mesmo que nivelados) e eventuais poças d'águas</t>
  </si>
  <si>
    <t>T2.2.5</t>
  </si>
  <si>
    <t>Pátio Com.: Livre de defeitos graves</t>
  </si>
  <si>
    <t>Durante a fiscalização, o inspetor da ANAC constatou a ausência de defeitos graves no pavimento dos pátios ? Ex.: Panelas ou degradações excessivas que afetam a segurança operacional, defeitos que possam causar FOD, perda de controle direcional das aeronaves ou danos à integridade de equipamentos</t>
  </si>
  <si>
    <t>T2.2.6</t>
  </si>
  <si>
    <t>Pátio Com.: Livre de defeitos que alterem as declividades transversal e longitudinal</t>
  </si>
  <si>
    <t>Durante a fiscalização, o inspetor da ANAC constatou a ausência de defeitos no pavimento dos pátios que alteram a declividade transversal e/ou longitudinal ?
Ex.: Desníveis, depressões ou deformações.</t>
  </si>
  <si>
    <t>T2.2.7</t>
  </si>
  <si>
    <t>Pátio Com.: Se pavimento rígido, juntas de dilatação íntegras e niveladas</t>
  </si>
  <si>
    <t>T2.2.8</t>
  </si>
  <si>
    <t>Pátio Com.: Estado geral do pavimento</t>
  </si>
  <si>
    <t>Durante a fiscalização, o inspetor da ANAC constatou a ausência de outros problemas leves no pavimento dos pátios? Tais como: Limpeza, aspecto visual, presença  de pequenas trincas, fissuras, desníveis, depressões, muitos remendos (mesmo que nivelados) e eventuais poças d'águas</t>
  </si>
  <si>
    <t>T2.2.9</t>
  </si>
  <si>
    <t>Pátio Com.: Diferença de nível entra áreas pavimentadas e não pavimentadas - TWY e Pátio</t>
  </si>
  <si>
    <t>T2.2.10</t>
  </si>
  <si>
    <t>T2.2.11</t>
  </si>
  <si>
    <t>T2.2.12</t>
  </si>
  <si>
    <t>T2.2.13</t>
  </si>
  <si>
    <t>T2.2.14</t>
  </si>
  <si>
    <t>T2.2.15</t>
  </si>
  <si>
    <t>Luzes.: Integridade das luminárias</t>
  </si>
  <si>
    <t>T2.2.16</t>
  </si>
  <si>
    <t>Luzes.: Intensidade das luzes</t>
  </si>
  <si>
    <t>T2.2.17</t>
  </si>
  <si>
    <t xml:space="preserve">Luzes.: Padrão de cores correto </t>
  </si>
  <si>
    <t>T2.2.18</t>
  </si>
  <si>
    <t>153162.01</t>
  </si>
  <si>
    <t>153.219(a)</t>
  </si>
  <si>
    <t>Luzes.: Iluminação do pátio - postes / claridade / nitidez p/ ident. Perigos</t>
  </si>
  <si>
    <t>O inspetor da ANAC constatou que a iluminação do pátio (refletores) está adequada? Os refletores de iluminação de pátios devem estar localizados de forma a oferecer iluminação adequada em todas as áreas de serviço do pátio, com um mínimo de ofuscamento para os pilotos de aeronaves em voo e no solo, controladores de tráfego e pessoal de solo. A disposição e direcionamento dos refletores devem ser tais que uma aeronave em estacionamento receba luz de duas ou mais direções para minimizar as sombras.</t>
  </si>
  <si>
    <t>T2.2.19</t>
  </si>
  <si>
    <t>T2.2.20</t>
  </si>
  <si>
    <t>T2.2.21</t>
  </si>
  <si>
    <t>T2.2.22</t>
  </si>
  <si>
    <t>T2.2.23</t>
  </si>
  <si>
    <t>T2.2.24</t>
  </si>
  <si>
    <t>T2.2.25</t>
  </si>
  <si>
    <t>T2.2.26</t>
  </si>
  <si>
    <t xml:space="preserve">O inspetor da ANAC constatou que a instalação dos indicadores de áreas de uso restrito (se houver) atende aos requisitos constantes da Subparte E do
RBAC nº 154? Sinalizadores de áreas fora de serviço devem ser colocados em qualquer parte de uma pista de táxi, pátio de aeronaves ou baia de espera que estiver inapta para o movimento de aeronaves, sendo, entretanto, ainda possível que uma aeronave contorne a área com segurança. Em uma área de
movimento com operação noturna, devem ser utilizadas luzes indicadoras de áreas fora de serviço.Quando a TWY, completa ou parcialmente interditada, for interceptada por uma pista de pouso e decolagem ou outra TWY em funcionamento e que seja utilizada no período noturno, luzes indicadoras de áreas interditadas (vermelhas ininterruptas) devem ser colocadas na entrada da área interditada em intervalos não superiores a 3 m. </t>
  </si>
  <si>
    <t>T2.2.27</t>
  </si>
  <si>
    <t>153250.01</t>
  </si>
  <si>
    <t>153.223(a)(2)(i)(A)</t>
  </si>
  <si>
    <t>Veículos: Operacionalidade dos Sist. Mecânicos</t>
  </si>
  <si>
    <t>O inspetor da ANAC constatou a operacionalidade dos Sist. Mecânicos dos veículos? (Condições adequadas de uso, incluindo pneus)</t>
  </si>
  <si>
    <t>T2.2.28</t>
  </si>
  <si>
    <t>153.223(a)(2)(i)(B)</t>
  </si>
  <si>
    <t>Veículos: Operacionalidade dos Sist. Elétricos</t>
  </si>
  <si>
    <t xml:space="preserve">O inspetor da ANAC constatou a operacionalidade dos Sist. Elétricos dos veículos? (Faróis, giroflex e luzes trazeiras.) </t>
  </si>
  <si>
    <t>T2.2.29</t>
  </si>
  <si>
    <t>153.223(a)(2)(i)(C)</t>
  </si>
  <si>
    <t>Veículos: Condições da pintura</t>
  </si>
  <si>
    <t>O inspetor da ANAC constatou que a pintura dos veículos está de acordo com a ABNT/NBR 8919? (Os veículos de serviço na área de manobras devem ser pintados inteiramente na cor amarela, devendo ter ainda faixas alternadas nas cores amarela e preta nos para-choques dianteiro e traseiro)</t>
  </si>
  <si>
    <t>T2.2.30</t>
  </si>
  <si>
    <t>A</t>
  </si>
  <si>
    <t>Veículos: Veículo 4x4 para a equipe de manutenção</t>
  </si>
  <si>
    <t>O inspetor da ANAC constatou que os veículos da equipe de manutenção possuem tração 4x4? Os veículos que acessam área de manobras e áreas não pavimentadas devem ser ágeis, para caso precisem deixar a pista, e ter tração 4x4.</t>
  </si>
  <si>
    <t>T2.2.31</t>
  </si>
  <si>
    <t>153165.04</t>
  </si>
  <si>
    <t>153.223(c)(4)(i)</t>
  </si>
  <si>
    <t>Sin. Viária: Visibilidade</t>
  </si>
  <si>
    <t>O inspetor da ANAC constatou que a sinalização viária permite boas condições de visibilidade para condutores de veículos e pedestres?</t>
  </si>
  <si>
    <t>T2.2.32</t>
  </si>
  <si>
    <t>Sin. Viária: Refletividade</t>
  </si>
  <si>
    <t xml:space="preserve">O inspetor da ANAC constatou que a sinalização viária é refletiva, permitindo assim boas condições de visibilidade em operações noturnas? </t>
  </si>
  <si>
    <t>T2.2.33</t>
  </si>
  <si>
    <t>153165.03</t>
  </si>
  <si>
    <t>153.223(c)(3)(ii)</t>
  </si>
  <si>
    <t>Sin. Viária: Compreensibilidade</t>
  </si>
  <si>
    <t>O inspetor da ANAC constatou que a sinalização viária permite boas condições de entendimento para condutores de veículos e pedestres?</t>
  </si>
  <si>
    <t>T2.2.34</t>
  </si>
  <si>
    <t>153165.02</t>
  </si>
  <si>
    <t>153.223(c)(3)(i)</t>
  </si>
  <si>
    <t>Sin. Viária: Conforme normativos do DENATRAN</t>
  </si>
  <si>
    <t>O inspetor da ANAC constatou que a sinalização viária atende às disposições normativas do Departamento Nacional de Trânsito (DENATRAN)?</t>
  </si>
  <si>
    <t>T2.2.35</t>
  </si>
  <si>
    <t>153165.05</t>
  </si>
  <si>
    <t>153.223(c)(4)(ii)</t>
  </si>
  <si>
    <t>Sin. Viária: Suporte de fixação</t>
  </si>
  <si>
    <t xml:space="preserve">O inspetor da ANAC constatou que os suportes de fixação das placas de sinalização viária estão íntegros? </t>
  </si>
  <si>
    <t>T2.2.36</t>
  </si>
  <si>
    <t>Sin. Viária: Estado de conservação das sinalizações</t>
  </si>
  <si>
    <t>O inspetor da ANAC constatou que a sinalização viária está em condições adequadas de conservação?</t>
  </si>
  <si>
    <t>T2.3 TWY e Pátio aviação geral</t>
  </si>
  <si>
    <t>T2.3.1</t>
  </si>
  <si>
    <t>153134.03</t>
  </si>
  <si>
    <t>T2.3.2</t>
  </si>
  <si>
    <t>153136.03</t>
  </si>
  <si>
    <t>Livre de defeitos que alterem as declividades transversal e longitudinal</t>
  </si>
  <si>
    <t>T2.3.3</t>
  </si>
  <si>
    <t>T2.3.4</t>
  </si>
  <si>
    <t>T2.3.5</t>
  </si>
  <si>
    <t>T2.3.6</t>
  </si>
  <si>
    <t>T2.3.7</t>
  </si>
  <si>
    <t>T2.3.8</t>
  </si>
  <si>
    <t>T2.3.9</t>
  </si>
  <si>
    <t>T2.3.10</t>
  </si>
  <si>
    <t>T2.3.11</t>
  </si>
  <si>
    <t>T2.3.12</t>
  </si>
  <si>
    <t>T2.3.13</t>
  </si>
  <si>
    <t>T2.3.14</t>
  </si>
  <si>
    <t>T2.4 Áreas NPav. / Áreas Verdes / Sist. Dren.</t>
  </si>
  <si>
    <t>T2.4.1</t>
  </si>
  <si>
    <t>153152.01</t>
  </si>
  <si>
    <t>153.211(e)</t>
  </si>
  <si>
    <t>Fx. Prep. / RESA: Capacidade de suporte</t>
  </si>
  <si>
    <t>O inspetor da ANAC constatou que a faixa preparada e a RESA possuem superfície compactada e com capacidade de suporte?</t>
  </si>
  <si>
    <t>T2.4.2</t>
  </si>
  <si>
    <t>Fx. Prep. / RESA: Nivelamento</t>
  </si>
  <si>
    <t>O inspetor da ANAC constatou que a faixa preparada e a RESA possuem superfície nivelada?</t>
  </si>
  <si>
    <t>T2.4.3</t>
  </si>
  <si>
    <t>153154.02</t>
  </si>
  <si>
    <t>153.213(a)(1)</t>
  </si>
  <si>
    <t>Áreas Verdes: Não inferfere nos auxílios visuais e de navegação aérea</t>
  </si>
  <si>
    <t>O inspetor da ANAC constatou que as áreas verdes não inferferem nos auxílios visuais e de navegação aérea?</t>
  </si>
  <si>
    <t>T2.4.4</t>
  </si>
  <si>
    <t>153154.07</t>
  </si>
  <si>
    <t>153.213(a)(4)</t>
  </si>
  <si>
    <t>Áreas Verdes: Não comprometer o fluxo de drenagem</t>
  </si>
  <si>
    <t>O inspetor da ANAC constatou que as áreas verdes não comprometem o fluxo de drenagem?</t>
  </si>
  <si>
    <t>T2.4.5</t>
  </si>
  <si>
    <t>153154.06</t>
  </si>
  <si>
    <t>153.213(b)</t>
  </si>
  <si>
    <t>Áreas Verdes: Altura da vegetação na faixa de pista</t>
  </si>
  <si>
    <t>O inspetor da ANAC constatou que a altura da vegetação na faixa de pista está adequada? Quando não for possível definir no MOPS a altura da grama mais adequada às espécies-problema presentes no aeródromo, deve o operador aeroportuário manter a altura da vegetação da faixa de pista menor ou igual a 15 cm (quinze centímetros)</t>
  </si>
  <si>
    <t>T2.4.6</t>
  </si>
  <si>
    <t>Áreas Verdes: Áreas verdes limpas</t>
  </si>
  <si>
    <t>O inspetor da ANAC constatou que as áreas verdes estão limpas, sem a presença de entulhos, restos de obras, lixo proveniente das bagagens (papéis, fitas, plásticos) e materiais que podem ser carregados pelo vento?</t>
  </si>
  <si>
    <t>T2.4.7</t>
  </si>
  <si>
    <t>153155.03</t>
  </si>
  <si>
    <t>153.215(b)</t>
  </si>
  <si>
    <t>Sist. Drenagem: Ausência de obstruções nas tubulações</t>
  </si>
  <si>
    <t>O inspetor da ANAC constatou a ausência de obstruções nas tubulações e valas?</t>
  </si>
  <si>
    <t>T2.4.8</t>
  </si>
  <si>
    <t>153155.04</t>
  </si>
  <si>
    <t>Sist. Drenagem: Integridade das tubulações</t>
  </si>
  <si>
    <t>O inspetor da ANAC constatou a integridade das tubulações e valas?</t>
  </si>
  <si>
    <t>T2.4.9</t>
  </si>
  <si>
    <t>Sist. Drenagem: Condições gerais das tubulações</t>
  </si>
  <si>
    <t>O inspetor da ANAC constatou que as condições do grooving estão adequadas? (Caso estejam em condições que comprometam a drenabilidade da pista, o operador de aeródromo deve solicitar divulgação de informação aeronáutica de indisponibilidade do grooving)</t>
  </si>
  <si>
    <t>T2.4.10</t>
  </si>
  <si>
    <t>153155.05</t>
  </si>
  <si>
    <t>Sist. Drenagem: Condições dos equipamentos de recalque</t>
  </si>
  <si>
    <t>O inspetor da ANAC constatou que as condições dos equipamentos de recalque estão adequadas?</t>
  </si>
  <si>
    <t>T2.5 Sistema elétrico</t>
  </si>
  <si>
    <t>T2.5.1</t>
  </si>
  <si>
    <t>Alimentação elétrica dos equipamentos</t>
  </si>
  <si>
    <t>O inspetor da ANAC constatou que os equipamentos elétricos são alimentados continuamente?</t>
  </si>
  <si>
    <t>T2.5.2</t>
  </si>
  <si>
    <t>153162.02</t>
  </si>
  <si>
    <t>153.219(c)(1)</t>
  </si>
  <si>
    <t>Fonte Secundária: Operacionalidade</t>
  </si>
  <si>
    <t>O inspetor da ANAC verificou a existência da fonte secundária, estado de limpeza e organização? (Conversar com equipe de eletricistas no local para melhor compreensão do seu funcionamento)</t>
  </si>
  <si>
    <t>T2.5.3</t>
  </si>
  <si>
    <t>Fonte Secundária: Tempo de comutação</t>
  </si>
  <si>
    <t>O inspetor da ANAC verificou se o tempo de comutação da fonte secundária atende a Tabela F-1 do RBAC nº 154? (Fazer o teste mesmo se houver nobreak, devido a possibilidade de falha das baterias)</t>
  </si>
  <si>
    <t>T2.5.4</t>
  </si>
  <si>
    <t>153162.03</t>
  </si>
  <si>
    <t>153.219(d)</t>
  </si>
  <si>
    <t>Sistema de Proteção contra Descargas Atmosféricas (SPDA)</t>
  </si>
  <si>
    <t>O inspetor da ANAC verificou a efetividade do SPDA? (Perguntar como é feita a medição e pedir para o operador medir a resistência do aterramento)</t>
  </si>
  <si>
    <t>T2.5.5</t>
  </si>
  <si>
    <t>Balizamento RWY: Níveis de brilho das luzes do balizamento</t>
  </si>
  <si>
    <t>O inspetor da ANAC constatou que o resultado do teste para avaliação dos cinco níveis de brilho foi satisfatório?</t>
  </si>
  <si>
    <t>T2.5.6</t>
  </si>
  <si>
    <t>Balizamento RWY: Condições das caixas de passagem</t>
  </si>
  <si>
    <t>O inspetor verificou se as caixas de passagem estão em boas condições de limpeza e ordenamento dos cabos? Verificou a situação do cabo de aterramento do circuito? Verificou operacionalidade do dreno e inexistência de inundação na caixa?</t>
  </si>
  <si>
    <t>T2.5.7</t>
  </si>
  <si>
    <t>RCC: Corrente de alimentação dos circuitos</t>
  </si>
  <si>
    <t>O inspetor acompanha manutenção preventiva dos RCC, ou solicita que o operador realize uma manutenção simulada, verificando se o profissional mede e registra as corrrentes de alimentação para cada nível de brilho do balizamento. Verificar se a corrente está adequada ao previsto para cada nível de brilho.</t>
  </si>
  <si>
    <t>T2.5.8</t>
  </si>
  <si>
    <t>RCC: Proteção contra sobrecorrente</t>
  </si>
  <si>
    <t>O inspetor confere disponibilidade de sistema de proteção contra sobrecorrente dos RCC, verificando os dispositivos usados (disjuntor, fusível)</t>
  </si>
  <si>
    <t>T2.5.9</t>
  </si>
  <si>
    <t>RCC: Resistência de isolação dos circuitos</t>
  </si>
  <si>
    <t>O inspetor acompanha medição da resistência de isolação de circuitos por pista. A medição deve ser feita por meio do instrumento Megômetro, evitando-se utilizar o valor indicado no visor do RCC que apresenta variação em relação do valor medido pelo instrumento. Verificar se o operador define um valor de referência para que, caso seja identificada resistência menor, sejam estabelecidas ações de manutenção dos circuitos.</t>
  </si>
  <si>
    <t>T2.5.10</t>
  </si>
  <si>
    <t>RCC: Resistência de isolação dos circuitos - Valor teórico</t>
  </si>
  <si>
    <t>Os valores de referência definidos são baseados na fórmula de Ohm:
Ri = Vdc / (L + N)
Em que: Ri = Resistência de isolação [MΩ]; Vdc = Tensão aplicada pelo Megômetro [V]; L = comprimento do circuito dividido por 100 [m]; N = número de componentes multiplicado por 2.</t>
  </si>
  <si>
    <t>Resultado final TOPS MNT</t>
  </si>
  <si>
    <t>Desempenho final</t>
  </si>
  <si>
    <t>Menção final</t>
  </si>
  <si>
    <t>Listas suspensas</t>
  </si>
  <si>
    <t>Inexistente</t>
  </si>
  <si>
    <t>Presente</t>
  </si>
  <si>
    <t>Adequado</t>
  </si>
  <si>
    <t>Operacional</t>
  </si>
  <si>
    <t>Efetivo</t>
  </si>
  <si>
    <t>T2.2.37</t>
  </si>
  <si>
    <t>Sin. Viária: Estado de conservação do pavimento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</si>
</sst>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rgb="FF333333"/>
      <name val="Calibri"/>
      <family val="2"/>
      <scheme val="minor"/>
    </font>
    <font>
      <b/>
      <sz val="11"/>
      <name val="Calibri"/>
      <family val="2"/>
      <scheme val="minor"/>
    </font>
    <font>
      <b/>
      <sz val="11"/>
      <color rgb="FF333333"/>
      <name val="Calibri"/>
      <family val="2"/>
      <scheme val="minor"/>
    </font>
    <font>
      <sz val="8"/>
      <color theme="1"/>
      <name val="Calibri"/>
      <family val="2"/>
      <scheme val="minor"/>
    </font>
    <font>
      <b/>
      <sz val="8"/>
      <color theme="1"/>
      <name val="Calibri"/>
      <family val="2"/>
      <scheme val="minor"/>
    </font>
    <font>
      <b/>
      <sz val="8"/>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108">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5" fillId="0" borderId="0" xfId="0" applyFont="1"/>
    <xf numFmtId="0" fontId="3" fillId="0" borderId="1" xfId="0" applyFont="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horizontal="left" vertical="center"/>
    </xf>
    <xf numFmtId="0" fontId="5" fillId="0" borderId="6" xfId="0"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6" fillId="0" borderId="5" xfId="0" applyFont="1" applyBorder="1" applyAlignment="1">
      <alignment horizontal="center" vertical="center"/>
    </xf>
    <xf numFmtId="0" fontId="5" fillId="0" borderId="0" xfId="0" applyFont="1" applyAlignment="1">
      <alignment horizontal="center"/>
    </xf>
    <xf numFmtId="9" fontId="3" fillId="0" borderId="0" xfId="1" applyFont="1" applyAlignment="1">
      <alignment horizontal="center" vertic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8" fillId="3" borderId="2" xfId="0" applyFont="1" applyFill="1" applyBorder="1" applyAlignment="1">
      <alignment vertical="center" wrapText="1"/>
    </xf>
    <xf numFmtId="0" fontId="0" fillId="3" borderId="2" xfId="0" applyFill="1" applyBorder="1" applyAlignment="1">
      <alignment horizontal="left" vertical="center" wrapText="1" indent="1"/>
    </xf>
    <xf numFmtId="0" fontId="8" fillId="0" borderId="1" xfId="0" applyFont="1" applyBorder="1" applyAlignment="1">
      <alignment vertical="center"/>
    </xf>
    <xf numFmtId="9" fontId="0" fillId="0" borderId="1" xfId="0" applyNumberFormat="1" applyBorder="1" applyAlignment="1">
      <alignment horizontal="left" vertical="center" wrapText="1" indent="1"/>
    </xf>
    <xf numFmtId="0" fontId="8"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11" fillId="0" borderId="0" xfId="0" applyFont="1" applyAlignment="1" applyProtection="1">
      <alignment vertical="center" wrapText="1"/>
      <protection locked="0"/>
    </xf>
    <xf numFmtId="0" fontId="5" fillId="6" borderId="0" xfId="0" applyFont="1" applyFill="1" applyAlignment="1">
      <alignment horizontal="center" vertical="center"/>
    </xf>
    <xf numFmtId="0" fontId="6" fillId="0" borderId="0" xfId="0" applyFont="1" applyAlignment="1">
      <alignment vertical="center"/>
    </xf>
    <xf numFmtId="164" fontId="3" fillId="0" borderId="0" xfId="0" applyNumberFormat="1" applyFont="1" applyAlignment="1">
      <alignment horizontal="center" vertical="center"/>
    </xf>
    <xf numFmtId="165" fontId="6" fillId="0" borderId="5" xfId="1" applyNumberFormat="1" applyFont="1" applyFill="1" applyBorder="1" applyAlignment="1">
      <alignment horizontal="center" vertical="center" wrapText="1"/>
    </xf>
    <xf numFmtId="0" fontId="3" fillId="0" borderId="6" xfId="0" applyFont="1" applyBorder="1" applyAlignment="1">
      <alignment vertical="center" wrapText="1"/>
    </xf>
    <xf numFmtId="0" fontId="3" fillId="0" borderId="6" xfId="0" applyFont="1" applyBorder="1" applyAlignment="1">
      <alignment vertical="center"/>
    </xf>
    <xf numFmtId="165" fontId="3" fillId="0" borderId="6" xfId="0" applyNumberFormat="1" applyFont="1" applyBorder="1" applyAlignment="1">
      <alignment horizontal="center" vertical="center"/>
    </xf>
    <xf numFmtId="9" fontId="2" fillId="0" borderId="6" xfId="0" applyNumberFormat="1" applyFont="1" applyBorder="1" applyAlignment="1">
      <alignment horizontal="center" vertical="center"/>
    </xf>
    <xf numFmtId="9" fontId="3" fillId="0" borderId="0" xfId="1" applyFont="1" applyFill="1" applyAlignment="1">
      <alignment horizontal="center" vertical="center"/>
    </xf>
    <xf numFmtId="0" fontId="6" fillId="0" borderId="5" xfId="0" applyFont="1" applyBorder="1" applyAlignment="1">
      <alignment horizontal="left" vertical="center" indent="1"/>
    </xf>
    <xf numFmtId="0" fontId="12" fillId="4" borderId="1" xfId="0" applyFont="1" applyFill="1" applyBorder="1" applyAlignment="1">
      <alignment vertical="center" wrapText="1"/>
    </xf>
    <xf numFmtId="0" fontId="8" fillId="2" borderId="1" xfId="0" applyFont="1" applyFill="1" applyBorder="1" applyAlignment="1">
      <alignment horizontal="left" vertical="center" wrapText="1" indent="1"/>
    </xf>
    <xf numFmtId="0" fontId="12" fillId="0" borderId="0" xfId="0" applyFont="1" applyAlignment="1">
      <alignment horizontal="center" vertical="center" wrapText="1"/>
    </xf>
    <xf numFmtId="0" fontId="13" fillId="0" borderId="0" xfId="0" applyFont="1" applyAlignment="1" applyProtection="1">
      <alignment vertical="center" wrapText="1"/>
      <protection locked="0"/>
    </xf>
    <xf numFmtId="0" fontId="4" fillId="0" borderId="1" xfId="0" applyFont="1" applyBorder="1" applyAlignment="1">
      <alignment horizontal="left" vertical="center"/>
    </xf>
    <xf numFmtId="0" fontId="14" fillId="0" borderId="1" xfId="0" applyFont="1" applyBorder="1" applyAlignment="1">
      <alignment horizontal="center" vertical="center"/>
    </xf>
    <xf numFmtId="0" fontId="4" fillId="0" borderId="1" xfId="0" applyFont="1" applyBorder="1" applyAlignment="1">
      <alignment horizontal="center" vertical="center"/>
    </xf>
    <xf numFmtId="0" fontId="14" fillId="5" borderId="2" xfId="0" applyFont="1" applyFill="1" applyBorder="1" applyAlignment="1">
      <alignment horizontal="left" vertical="center" wrapText="1" indent="2"/>
    </xf>
    <xf numFmtId="0" fontId="15" fillId="5" borderId="0" xfId="0" applyFont="1" applyFill="1" applyAlignment="1">
      <alignment horizontal="left" vertical="center" wrapText="1" indent="1"/>
    </xf>
    <xf numFmtId="0" fontId="14" fillId="5" borderId="0" xfId="0" applyFont="1" applyFill="1" applyAlignment="1">
      <alignment horizontal="left" vertical="center" indent="2"/>
    </xf>
    <xf numFmtId="0" fontId="16" fillId="0" borderId="0" xfId="0" applyFont="1" applyAlignment="1">
      <alignment vertical="center"/>
    </xf>
    <xf numFmtId="0" fontId="4" fillId="0" borderId="0" xfId="0" applyFont="1" applyAlignment="1">
      <alignment vertical="center"/>
    </xf>
    <xf numFmtId="0" fontId="15" fillId="0" borderId="0" xfId="0" applyFont="1" applyAlignment="1">
      <alignment vertical="center"/>
    </xf>
    <xf numFmtId="0" fontId="14" fillId="0" borderId="0" xfId="0" applyFont="1" applyAlignment="1">
      <alignment horizontal="center" vertical="center"/>
    </xf>
    <xf numFmtId="0" fontId="14" fillId="0" borderId="1" xfId="0" applyFont="1" applyBorder="1" applyAlignment="1">
      <alignment horizontal="center"/>
    </xf>
    <xf numFmtId="0" fontId="14" fillId="0" borderId="0" xfId="0" applyFont="1"/>
    <xf numFmtId="0" fontId="15" fillId="5" borderId="1" xfId="0" applyFont="1" applyFill="1" applyBorder="1" applyAlignment="1">
      <alignment horizontal="left" vertical="center" wrapText="1" indent="1"/>
    </xf>
    <xf numFmtId="0" fontId="14" fillId="5" borderId="0" xfId="0" applyFont="1" applyFill="1" applyAlignment="1">
      <alignment vertical="center" wrapText="1"/>
    </xf>
    <xf numFmtId="0" fontId="14" fillId="0" borderId="1" xfId="0" applyFont="1" applyBorder="1" applyAlignment="1">
      <alignment horizontal="center" vertical="center" wrapText="1"/>
    </xf>
    <xf numFmtId="0" fontId="14" fillId="0" borderId="0" xfId="0" applyFont="1" applyAlignment="1">
      <alignment vertical="center"/>
    </xf>
    <xf numFmtId="0" fontId="14" fillId="0" borderId="0" xfId="0" applyFont="1" applyAlignment="1">
      <alignment wrapText="1"/>
    </xf>
    <xf numFmtId="0" fontId="15" fillId="2" borderId="1" xfId="0" applyFont="1" applyFill="1" applyBorder="1" applyAlignment="1">
      <alignment horizontal="left" vertical="center" wrapText="1" indent="1"/>
    </xf>
    <xf numFmtId="0" fontId="14" fillId="0" borderId="0" xfId="0" applyFont="1" applyAlignment="1">
      <alignment vertical="center" wrapText="1"/>
    </xf>
    <xf numFmtId="0" fontId="14" fillId="0" borderId="2" xfId="0" applyFont="1" applyBorder="1" applyAlignment="1">
      <alignment horizontal="left" vertical="center" wrapText="1" indent="2"/>
    </xf>
    <xf numFmtId="0" fontId="4" fillId="7" borderId="1" xfId="0" applyFont="1" applyFill="1" applyBorder="1" applyAlignment="1" applyProtection="1">
      <alignment horizontal="left" vertical="center" wrapText="1"/>
      <protection locked="0"/>
    </xf>
    <xf numFmtId="0" fontId="5" fillId="5" borderId="0" xfId="0" applyFont="1" applyFill="1" applyAlignment="1">
      <alignment vertical="center" wrapText="1"/>
    </xf>
    <xf numFmtId="0" fontId="3" fillId="5" borderId="0" xfId="0" applyFont="1" applyFill="1" applyAlignment="1">
      <alignment vertical="center" wrapText="1"/>
    </xf>
    <xf numFmtId="0" fontId="2" fillId="5" borderId="0" xfId="0" applyFont="1" applyFill="1" applyAlignment="1">
      <alignment vertical="center"/>
    </xf>
    <xf numFmtId="0" fontId="3" fillId="5" borderId="0" xfId="0" applyFont="1" applyFill="1" applyAlignment="1">
      <alignment vertical="center"/>
    </xf>
    <xf numFmtId="0" fontId="2" fillId="5" borderId="0" xfId="0" applyFont="1" applyFill="1" applyAlignment="1">
      <alignment vertical="center" wrapText="1"/>
    </xf>
    <xf numFmtId="0" fontId="5" fillId="7" borderId="1" xfId="0" applyFont="1" applyFill="1" applyBorder="1" applyAlignment="1" applyProtection="1">
      <alignment horizontal="left" vertical="center" wrapText="1"/>
      <protection locked="0"/>
    </xf>
    <xf numFmtId="0" fontId="2" fillId="7" borderId="1" xfId="0" applyFont="1" applyFill="1" applyBorder="1" applyAlignment="1" applyProtection="1">
      <alignment horizontal="left" vertical="center" wrapText="1"/>
      <protection locked="0"/>
    </xf>
    <xf numFmtId="0" fontId="2" fillId="7" borderId="1" xfId="0" applyFont="1" applyFill="1" applyBorder="1" applyAlignment="1" applyProtection="1">
      <alignment horizontal="center" vertical="center"/>
      <protection locked="0"/>
    </xf>
    <xf numFmtId="9" fontId="2" fillId="7" borderId="1" xfId="1" applyFont="1" applyFill="1" applyBorder="1" applyAlignment="1" applyProtection="1">
      <alignment horizontal="center" vertical="center"/>
      <protection locked="0"/>
    </xf>
    <xf numFmtId="0" fontId="8" fillId="5" borderId="3"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0" borderId="9" xfId="0" applyFont="1" applyBorder="1" applyAlignment="1">
      <alignment horizontal="left" vertical="center" wrapText="1"/>
    </xf>
    <xf numFmtId="0" fontId="8"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11" fillId="0" borderId="0" xfId="0" applyFont="1" applyAlignment="1">
      <alignment horizontal="left" vertical="center" wrapText="1" indent="1"/>
    </xf>
    <xf numFmtId="0" fontId="5" fillId="0" borderId="6" xfId="0" applyFont="1" applyBorder="1" applyAlignment="1">
      <alignment horizontal="left" vertical="center" wrapText="1"/>
    </xf>
    <xf numFmtId="0" fontId="6" fillId="0" borderId="0" xfId="0" applyFont="1" applyAlignment="1">
      <alignment horizontal="center" vertical="top" wrapText="1"/>
    </xf>
    <xf numFmtId="0" fontId="13" fillId="0" borderId="0" xfId="0" applyFont="1" applyAlignment="1">
      <alignment horizontal="left" vertical="center" wrapText="1" indent="1"/>
    </xf>
    <xf numFmtId="0" fontId="5" fillId="7" borderId="3" xfId="0" applyFont="1" applyFill="1" applyBorder="1" applyAlignment="1" applyProtection="1">
      <alignment horizontal="left" vertical="center" wrapText="1"/>
      <protection locked="0"/>
    </xf>
    <xf numFmtId="0" fontId="5" fillId="7" borderId="8" xfId="0" applyFont="1" applyFill="1" applyBorder="1" applyAlignment="1" applyProtection="1">
      <alignment horizontal="left" vertical="center" wrapText="1"/>
      <protection locked="0"/>
    </xf>
    <xf numFmtId="0" fontId="7" fillId="0" borderId="0" xfId="0" applyFont="1" applyAlignment="1">
      <alignment horizontal="center" vertical="top"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left" vertical="center"/>
    </xf>
    <xf numFmtId="0" fontId="6"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886170B5-AE8A-4635-859D-892B5F357A92}"/>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BC537640-C8C1-4446-B09F-BBF840B9C722}"/>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0E461E93-7E2A-4BC2-A39E-3F32C27605C8}"/>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B198B138-52E7-4C52-A474-0E84F91D5A9A}"/>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113D6F47-2D1D-4C26-95EF-F5A37AE76555}"/>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E907F258-3346-417B-8370-7B945069A6E9}"/>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5086ABE6-3B38-4738-8183-D63EF6FE9944}"/>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6752426A-4183-4806-8DDE-01D526723247}"/>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17F7AED0-5CF1-4602-BF01-26EF0D523F6B}"/>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F8D4CB05-9E1C-4741-98D4-8E5DD5C876A1}"/>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92472039-691F-4A66-84DC-49568AB3DCA3}"/>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FDDA0BC6-E42C-4270-80A4-B65F8AAF3983}"/>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C747583F-5A79-4F50-93AD-D57C1CE78974}"/>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8B569577-442F-491F-854F-788CD3D9BB18}"/>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44EEA1B7-C9B1-47D4-9827-E98DFE8B2FD4}"/>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6C92C49F-A03A-4511-BB22-75C6D1414344}"/>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22B6A876-53D5-4F21-BF03-B06F4784FD20}"/>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34741151-54A6-40ED-8004-B1BB6BEF3C52}"/>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63500</xdr:rowOff>
    </xdr:from>
    <xdr:to>
      <xdr:col>11</xdr:col>
      <xdr:colOff>486231</xdr:colOff>
      <xdr:row>8</xdr:row>
      <xdr:rowOff>104776</xdr:rowOff>
    </xdr:to>
    <xdr:pic>
      <xdr:nvPicPr>
        <xdr:cNvPr id="2" name="Imagem 1">
          <a:extLst>
            <a:ext uri="{FF2B5EF4-FFF2-40B4-BE49-F238E27FC236}">
              <a16:creationId xmlns:a16="http://schemas.microsoft.com/office/drawing/2014/main" id="{F11BA8AB-588A-46DA-A6AC-24ECC460124B}"/>
            </a:ext>
          </a:extLst>
        </xdr:cNvPr>
        <xdr:cNvPicPr>
          <a:picLocks noChangeAspect="1"/>
        </xdr:cNvPicPr>
      </xdr:nvPicPr>
      <xdr:blipFill>
        <a:blip xmlns:r="http://schemas.openxmlformats.org/officeDocument/2006/relationships" r:embed="rId1"/>
        <a:stretch>
          <a:fillRect/>
        </a:stretch>
      </xdr:blipFill>
      <xdr:spPr>
        <a:xfrm>
          <a:off x="10247841" y="692150"/>
          <a:ext cx="877815" cy="76517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7E72B-E937-4D4F-A32E-AF5CAD992283}">
  <sheetPr>
    <tabColor theme="2" tint="-0.499984740745262"/>
  </sheetPr>
  <dimension ref="B1:C11"/>
  <sheetViews>
    <sheetView showGridLines="0" topLeftCell="A2" zoomScale="90" zoomScaleNormal="90" workbookViewId="0">
      <selection activeCell="C5" sqref="C5"/>
    </sheetView>
  </sheetViews>
  <sheetFormatPr defaultRowHeight="15" x14ac:dyDescent="0.25"/>
  <cols>
    <col min="1" max="1" width="2.5703125" customWidth="1"/>
    <col min="2" max="2" width="44.140625" bestFit="1" customWidth="1"/>
    <col min="3" max="3" width="150.28515625" customWidth="1"/>
    <col min="4" max="4" width="3.7109375" customWidth="1"/>
  </cols>
  <sheetData>
    <row r="1" spans="2:3" ht="6.75" customHeight="1" x14ac:dyDescent="0.25"/>
    <row r="2" spans="2:3" ht="79.5" customHeight="1" x14ac:dyDescent="0.25">
      <c r="B2" s="87" t="s">
        <v>0</v>
      </c>
      <c r="C2" s="88"/>
    </row>
    <row r="3" spans="2:3" ht="6.75" customHeight="1" x14ac:dyDescent="0.25"/>
    <row r="4" spans="2:3" ht="285" x14ac:dyDescent="0.25">
      <c r="B4" s="89" t="s">
        <v>1</v>
      </c>
      <c r="C4" s="30" t="s">
        <v>2</v>
      </c>
    </row>
    <row r="5" spans="2:3" ht="225" x14ac:dyDescent="0.25">
      <c r="B5" s="90"/>
      <c r="C5" s="31" t="s">
        <v>3</v>
      </c>
    </row>
    <row r="6" spans="2:3" x14ac:dyDescent="0.25">
      <c r="B6" s="32" t="s">
        <v>4</v>
      </c>
      <c r="C6" s="33" t="s">
        <v>5</v>
      </c>
    </row>
    <row r="7" spans="2:3" x14ac:dyDescent="0.25">
      <c r="B7" s="32" t="s">
        <v>6</v>
      </c>
      <c r="C7" s="33" t="s">
        <v>7</v>
      </c>
    </row>
    <row r="8" spans="2:3" ht="49.5" customHeight="1" x14ac:dyDescent="0.25">
      <c r="B8" s="32" t="s">
        <v>8</v>
      </c>
      <c r="C8" s="33" t="s">
        <v>9</v>
      </c>
    </row>
    <row r="9" spans="2:3" ht="135" x14ac:dyDescent="0.25">
      <c r="B9" s="32" t="s">
        <v>10</v>
      </c>
      <c r="C9" s="33" t="s">
        <v>11</v>
      </c>
    </row>
    <row r="10" spans="2:3" ht="45" x14ac:dyDescent="0.25">
      <c r="B10" s="34" t="s">
        <v>12</v>
      </c>
      <c r="C10" s="35" t="s">
        <v>13</v>
      </c>
    </row>
    <row r="11" spans="2:3" ht="30" customHeight="1" x14ac:dyDescent="0.25">
      <c r="B11" s="36" t="s">
        <v>14</v>
      </c>
      <c r="C11" s="37" t="s">
        <v>15</v>
      </c>
    </row>
  </sheetData>
  <sheetProtection algorithmName="SHA-512" hashValue="oSV6i1HMS7wtQnHo6z4o+SDyVLyYgMdP6kP/t6BJHHo0RUq0WdHLrCrx7Z/0QfyATM2OMPXR/azzLYx9DpBRLQ==" saltValue="3j5UYB4C9Td8LSKpAIa0vg=="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B0AAB-3BFC-4978-81AD-6E95924BC893}">
  <sheetPr>
    <tabColor theme="4" tint="0.39997558519241921"/>
  </sheetPr>
  <dimension ref="B1:W132"/>
  <sheetViews>
    <sheetView showGridLines="0" zoomScaleNormal="100" zoomScaleSheetLayoutView="90" workbookViewId="0">
      <selection activeCell="L46" sqref="L46"/>
    </sheetView>
  </sheetViews>
  <sheetFormatPr defaultColWidth="9.140625" defaultRowHeight="12" x14ac:dyDescent="0.2"/>
  <cols>
    <col min="1" max="1" width="1.28515625" style="1" customWidth="1"/>
    <col min="2" max="2" width="0.85546875" style="1" customWidth="1"/>
    <col min="3" max="3" width="6.85546875" style="2" customWidth="1"/>
    <col min="4" max="4" width="4.42578125" style="2" hidden="1" customWidth="1"/>
    <col min="5" max="5" width="5.140625" style="2" customWidth="1"/>
    <col min="6" max="6" width="5.7109375" style="2" bestFit="1" customWidth="1"/>
    <col min="7" max="7" width="9.140625" style="2" hidden="1" customWidth="1"/>
    <col min="8" max="8" width="15.28515625" style="2" bestFit="1" customWidth="1"/>
    <col min="9" max="9" width="60.7109375" style="3" customWidth="1"/>
    <col min="10" max="10" width="0.7109375" style="3" customWidth="1"/>
    <col min="11" max="11" width="58.5703125" style="3" customWidth="1"/>
    <col min="12" max="12" width="9" style="3" customWidth="1"/>
    <col min="13" max="13" width="30.7109375" style="13" customWidth="1"/>
    <col min="14" max="14" width="0.5703125" style="82" customWidth="1"/>
    <col min="15" max="15" width="3.85546875" style="13" bestFit="1" customWidth="1"/>
    <col min="16" max="16" width="5.140625" style="13" bestFit="1" customWidth="1"/>
    <col min="17" max="17" width="4.5703125" style="13" bestFit="1" customWidth="1"/>
    <col min="18" max="18" width="8.28515625" style="13" hidden="1" customWidth="1"/>
    <col min="19" max="19" width="0.85546875" style="3" customWidth="1"/>
    <col min="20" max="20" width="1.140625" style="1" customWidth="1"/>
    <col min="21" max="21" width="1.85546875" style="1" customWidth="1"/>
    <col min="22" max="22" width="2.28515625" style="1" customWidth="1"/>
    <col min="23" max="23" width="9.140625" style="1" hidden="1" customWidth="1"/>
    <col min="24" max="16384" width="9.140625" style="1"/>
  </cols>
  <sheetData>
    <row r="1" spans="2:23" s="38" customFormat="1" ht="6" customHeight="1" x14ac:dyDescent="0.25">
      <c r="C1" s="11"/>
      <c r="D1" s="11"/>
      <c r="E1" s="11"/>
      <c r="F1" s="39"/>
      <c r="G1" s="11"/>
      <c r="H1" s="39"/>
      <c r="I1" s="40"/>
      <c r="J1" s="40"/>
      <c r="K1" s="40"/>
      <c r="L1" s="40"/>
      <c r="M1" s="40"/>
      <c r="N1" s="78"/>
      <c r="O1" s="40"/>
      <c r="P1" s="40"/>
      <c r="Q1" s="40"/>
      <c r="R1" s="40"/>
      <c r="S1" s="40"/>
    </row>
    <row r="2" spans="2:23" s="38" customFormat="1" ht="15" customHeight="1" x14ac:dyDescent="0.25">
      <c r="C2" s="97" t="s">
        <v>16</v>
      </c>
      <c r="D2" s="97"/>
      <c r="E2" s="97"/>
      <c r="F2" s="97"/>
      <c r="G2" s="41"/>
      <c r="H2" s="98" t="s">
        <v>17</v>
      </c>
      <c r="I2" s="98"/>
      <c r="J2" s="40"/>
      <c r="K2" s="99" t="s">
        <v>18</v>
      </c>
      <c r="L2" s="99"/>
      <c r="M2" s="99"/>
      <c r="N2" s="99"/>
      <c r="O2" s="99"/>
      <c r="P2" s="99"/>
      <c r="Q2" s="99"/>
      <c r="R2" s="41"/>
      <c r="S2" s="40"/>
    </row>
    <row r="3" spans="2:23" s="38" customFormat="1" ht="14.25" customHeight="1" x14ac:dyDescent="0.25">
      <c r="C3" s="100" t="s">
        <v>19</v>
      </c>
      <c r="D3" s="100"/>
      <c r="E3" s="100"/>
      <c r="F3" s="100"/>
      <c r="G3" s="55"/>
      <c r="H3" s="101" t="s">
        <v>20</v>
      </c>
      <c r="I3" s="102"/>
      <c r="J3" s="40"/>
      <c r="K3" s="99"/>
      <c r="L3" s="99"/>
      <c r="M3" s="99"/>
      <c r="N3" s="99"/>
      <c r="O3" s="99"/>
      <c r="P3" s="99"/>
      <c r="Q3" s="99"/>
      <c r="R3" s="21"/>
      <c r="S3" s="40"/>
    </row>
    <row r="4" spans="2:23" s="38" customFormat="1" ht="14.25" customHeight="1" x14ac:dyDescent="0.25">
      <c r="C4" s="100" t="s">
        <v>21</v>
      </c>
      <c r="D4" s="100"/>
      <c r="E4" s="100"/>
      <c r="F4" s="100"/>
      <c r="G4" s="55"/>
      <c r="H4" s="101" t="s">
        <v>22</v>
      </c>
      <c r="I4" s="102"/>
      <c r="J4" s="40"/>
      <c r="K4" s="99"/>
      <c r="L4" s="99"/>
      <c r="M4" s="99"/>
      <c r="N4" s="99"/>
      <c r="O4" s="99"/>
      <c r="P4" s="99"/>
      <c r="Q4" s="99"/>
      <c r="R4" s="21"/>
      <c r="S4" s="40"/>
    </row>
    <row r="5" spans="2:23" s="38" customFormat="1" ht="14.25" customHeight="1" x14ac:dyDescent="0.25">
      <c r="C5" s="100" t="s">
        <v>23</v>
      </c>
      <c r="D5" s="100"/>
      <c r="E5" s="100"/>
      <c r="F5" s="100"/>
      <c r="G5" s="55"/>
      <c r="H5" s="101" t="s">
        <v>24</v>
      </c>
      <c r="I5" s="102"/>
      <c r="J5" s="40"/>
      <c r="K5" s="99"/>
      <c r="L5" s="99"/>
      <c r="M5" s="99"/>
      <c r="N5" s="99"/>
      <c r="O5" s="99"/>
      <c r="P5" s="99"/>
      <c r="Q5" s="99"/>
      <c r="R5" s="21"/>
      <c r="S5" s="40"/>
    </row>
    <row r="6" spans="2:23" s="38" customFormat="1" ht="14.25" customHeight="1" x14ac:dyDescent="0.25">
      <c r="C6" s="100" t="s">
        <v>25</v>
      </c>
      <c r="D6" s="100"/>
      <c r="E6" s="100"/>
      <c r="F6" s="100"/>
      <c r="G6" s="56"/>
      <c r="H6" s="101" t="s">
        <v>26</v>
      </c>
      <c r="I6" s="102"/>
      <c r="J6" s="40"/>
      <c r="K6" s="99"/>
      <c r="L6" s="99"/>
      <c r="M6" s="99"/>
      <c r="N6" s="99"/>
      <c r="O6" s="99"/>
      <c r="P6" s="99"/>
      <c r="Q6" s="99"/>
      <c r="R6" s="42"/>
      <c r="S6" s="42"/>
    </row>
    <row r="7" spans="2:23" s="38" customFormat="1" ht="14.25" customHeight="1" x14ac:dyDescent="0.25">
      <c r="C7" s="100" t="s">
        <v>27</v>
      </c>
      <c r="D7" s="100"/>
      <c r="E7" s="100"/>
      <c r="F7" s="100"/>
      <c r="G7" s="56"/>
      <c r="H7" s="101" t="s">
        <v>28</v>
      </c>
      <c r="I7" s="102"/>
      <c r="J7" s="40"/>
      <c r="K7" s="99"/>
      <c r="L7" s="99"/>
      <c r="M7" s="99"/>
      <c r="N7" s="99"/>
      <c r="O7" s="99"/>
      <c r="P7" s="99"/>
      <c r="Q7" s="99"/>
      <c r="R7" s="42"/>
      <c r="S7" s="42"/>
    </row>
    <row r="8" spans="2:23" s="38" customFormat="1" ht="14.25" customHeight="1" x14ac:dyDescent="0.25">
      <c r="C8" s="100" t="s">
        <v>29</v>
      </c>
      <c r="D8" s="100"/>
      <c r="E8" s="100"/>
      <c r="F8" s="100"/>
      <c r="G8" s="56"/>
      <c r="H8" s="101" t="s">
        <v>30</v>
      </c>
      <c r="I8" s="102"/>
      <c r="J8" s="40"/>
      <c r="K8" s="99"/>
      <c r="L8" s="99"/>
      <c r="M8" s="99"/>
      <c r="N8" s="99"/>
      <c r="O8" s="99"/>
      <c r="P8" s="99"/>
      <c r="Q8" s="99"/>
      <c r="R8" s="42"/>
      <c r="S8" s="42"/>
    </row>
    <row r="9" spans="2:23" s="38" customFormat="1" ht="14.25" customHeight="1" x14ac:dyDescent="0.25">
      <c r="C9" s="100" t="s">
        <v>31</v>
      </c>
      <c r="D9" s="100"/>
      <c r="E9" s="100"/>
      <c r="F9" s="100"/>
      <c r="G9" s="56"/>
      <c r="H9" s="101" t="s">
        <v>32</v>
      </c>
      <c r="I9" s="102"/>
      <c r="J9" s="40"/>
      <c r="K9" s="99"/>
      <c r="L9" s="99"/>
      <c r="M9" s="99"/>
      <c r="N9" s="99"/>
      <c r="O9" s="99"/>
      <c r="P9" s="99"/>
      <c r="Q9" s="99"/>
      <c r="R9" s="42"/>
      <c r="S9" s="42"/>
    </row>
    <row r="10" spans="2:23" ht="5.25" customHeight="1" x14ac:dyDescent="0.2">
      <c r="B10" s="3"/>
      <c r="C10" s="3"/>
      <c r="D10" s="25"/>
      <c r="E10" s="3"/>
      <c r="F10" s="3"/>
      <c r="G10" s="3"/>
      <c r="H10" s="3"/>
      <c r="J10" s="6"/>
      <c r="K10" s="6"/>
      <c r="L10" s="6"/>
      <c r="N10" s="79"/>
      <c r="O10" s="6"/>
      <c r="P10" s="6"/>
      <c r="Q10" s="6"/>
      <c r="R10" s="6"/>
      <c r="S10" s="6"/>
    </row>
    <row r="11" spans="2:23" ht="13.5" customHeight="1" x14ac:dyDescent="0.2">
      <c r="C11" s="5" t="s">
        <v>33</v>
      </c>
      <c r="D11" s="5" t="s">
        <v>34</v>
      </c>
      <c r="E11" s="5" t="s">
        <v>35</v>
      </c>
      <c r="F11" s="5" t="s">
        <v>36</v>
      </c>
      <c r="G11" s="5" t="s">
        <v>37</v>
      </c>
      <c r="H11" s="5" t="s">
        <v>38</v>
      </c>
      <c r="I11" s="5" t="s">
        <v>39</v>
      </c>
      <c r="J11" s="1"/>
      <c r="K11" s="91" t="s">
        <v>40</v>
      </c>
      <c r="L11" s="92"/>
      <c r="M11" s="93"/>
      <c r="N11" s="79"/>
      <c r="O11" s="94" t="s">
        <v>41</v>
      </c>
      <c r="P11" s="95"/>
      <c r="Q11" s="96"/>
      <c r="R11" s="14"/>
      <c r="S11" s="6"/>
    </row>
    <row r="12" spans="2:23" ht="3" customHeight="1" x14ac:dyDescent="0.2">
      <c r="C12" s="1"/>
      <c r="D12" s="24"/>
      <c r="E12" s="1"/>
      <c r="F12" s="1"/>
      <c r="G12" s="1"/>
      <c r="H12" s="1"/>
      <c r="I12" s="1"/>
      <c r="J12" s="1"/>
      <c r="K12" s="1"/>
      <c r="L12" s="1"/>
      <c r="N12" s="80"/>
      <c r="O12" s="15"/>
      <c r="P12" s="15"/>
      <c r="Q12" s="15"/>
      <c r="R12" s="15"/>
      <c r="S12" s="1"/>
    </row>
    <row r="13" spans="2:23" ht="13.5" customHeight="1" x14ac:dyDescent="0.2">
      <c r="C13" s="12"/>
      <c r="D13" s="4">
        <v>5</v>
      </c>
      <c r="E13" s="12"/>
      <c r="F13" s="12"/>
      <c r="G13" s="12"/>
      <c r="H13" s="12"/>
      <c r="I13" s="53" t="s">
        <v>42</v>
      </c>
      <c r="J13" s="6"/>
      <c r="K13" s="10" t="s">
        <v>43</v>
      </c>
      <c r="L13" s="10" t="s">
        <v>44</v>
      </c>
      <c r="M13" s="10" t="s">
        <v>45</v>
      </c>
      <c r="N13" s="79"/>
      <c r="O13" s="5" t="s">
        <v>46</v>
      </c>
      <c r="P13" s="5" t="s">
        <v>47</v>
      </c>
      <c r="Q13" s="5" t="s">
        <v>48</v>
      </c>
      <c r="R13" s="5" t="s">
        <v>49</v>
      </c>
      <c r="S13" s="6"/>
    </row>
    <row r="14" spans="2:23" ht="3" customHeight="1" x14ac:dyDescent="0.25">
      <c r="C14" s="1"/>
      <c r="D14" s="24"/>
      <c r="E14" s="1"/>
      <c r="F14" s="1"/>
      <c r="G14" s="1"/>
      <c r="H14" s="1"/>
      <c r="I14"/>
      <c r="J14" s="1"/>
      <c r="K14" s="1"/>
      <c r="L14" s="1"/>
      <c r="N14" s="80"/>
      <c r="O14" s="15"/>
      <c r="P14" s="15"/>
      <c r="Q14" s="15"/>
      <c r="R14" s="15"/>
      <c r="S14" s="1"/>
    </row>
    <row r="15" spans="2:23" ht="13.5" customHeight="1" x14ac:dyDescent="0.2">
      <c r="C15" s="12"/>
      <c r="D15" s="4">
        <v>5</v>
      </c>
      <c r="E15" s="12"/>
      <c r="F15" s="12"/>
      <c r="G15" s="12"/>
      <c r="H15" s="12"/>
      <c r="I15" s="54" t="s">
        <v>50</v>
      </c>
      <c r="J15" s="6"/>
      <c r="K15" s="6"/>
      <c r="L15" s="6"/>
      <c r="N15" s="80"/>
      <c r="O15" s="15"/>
      <c r="P15" s="15"/>
      <c r="Q15" s="15"/>
      <c r="R15" s="15"/>
      <c r="S15" s="6"/>
      <c r="W15" s="5" t="s">
        <v>49</v>
      </c>
    </row>
    <row r="16" spans="2:23" ht="45" x14ac:dyDescent="0.2">
      <c r="C16" s="57" t="s">
        <v>51</v>
      </c>
      <c r="D16" s="58">
        <v>1</v>
      </c>
      <c r="E16" s="58" t="s">
        <v>52</v>
      </c>
      <c r="F16" s="59" t="s">
        <v>53</v>
      </c>
      <c r="G16" s="59" t="s">
        <v>54</v>
      </c>
      <c r="H16" s="59" t="s">
        <v>55</v>
      </c>
      <c r="I16" s="60" t="s">
        <v>56</v>
      </c>
      <c r="J16" s="61"/>
      <c r="K16" s="77" t="s">
        <v>57</v>
      </c>
      <c r="L16" s="83"/>
      <c r="M16" s="84"/>
      <c r="N16" s="80"/>
      <c r="O16" s="85"/>
      <c r="P16" s="86"/>
      <c r="Q16" s="4" t="str">
        <f t="shared" ref="Q16:Q41" si="0">IF($O16="N/A","",IF($P16="","",IF($P16&gt;=85%,"C","NC")))</f>
        <v/>
      </c>
      <c r="R16" s="8" t="str">
        <f t="shared" ref="R16:R41" si="1">IF($O16="N/A","",IF($P16="","",$P16*$W16))</f>
        <v/>
      </c>
      <c r="S16" s="6"/>
      <c r="T16" s="15"/>
      <c r="U16" s="15"/>
      <c r="V16" s="15"/>
      <c r="W16" s="43">
        <f t="shared" ref="W16:W41" si="2">IF(O16="N/A",0,D16)</f>
        <v>1</v>
      </c>
    </row>
    <row r="17" spans="3:23" ht="33.75" x14ac:dyDescent="0.2">
      <c r="C17" s="57" t="s">
        <v>58</v>
      </c>
      <c r="D17" s="58">
        <v>1</v>
      </c>
      <c r="E17" s="58" t="s">
        <v>52</v>
      </c>
      <c r="F17" s="59" t="s">
        <v>53</v>
      </c>
      <c r="G17" s="59" t="s">
        <v>59</v>
      </c>
      <c r="H17" s="59" t="s">
        <v>60</v>
      </c>
      <c r="I17" s="60" t="s">
        <v>61</v>
      </c>
      <c r="J17" s="61"/>
      <c r="K17" s="77" t="s">
        <v>62</v>
      </c>
      <c r="L17" s="83"/>
      <c r="M17" s="84"/>
      <c r="N17" s="80"/>
      <c r="O17" s="85"/>
      <c r="P17" s="86"/>
      <c r="Q17" s="4" t="str">
        <f t="shared" si="0"/>
        <v/>
      </c>
      <c r="R17" s="8" t="str">
        <f t="shared" si="1"/>
        <v/>
      </c>
      <c r="S17" s="6"/>
      <c r="T17" s="15"/>
      <c r="U17" s="15"/>
      <c r="V17" s="15"/>
      <c r="W17" s="43">
        <f t="shared" si="2"/>
        <v>1</v>
      </c>
    </row>
    <row r="18" spans="3:23" ht="45" x14ac:dyDescent="0.2">
      <c r="C18" s="57" t="s">
        <v>63</v>
      </c>
      <c r="D18" s="58">
        <v>1</v>
      </c>
      <c r="E18" s="58" t="s">
        <v>52</v>
      </c>
      <c r="F18" s="59" t="s">
        <v>53</v>
      </c>
      <c r="G18" s="59" t="s">
        <v>64</v>
      </c>
      <c r="H18" s="59" t="s">
        <v>65</v>
      </c>
      <c r="I18" s="60" t="s">
        <v>66</v>
      </c>
      <c r="J18" s="61"/>
      <c r="K18" s="77" t="s">
        <v>67</v>
      </c>
      <c r="L18" s="83"/>
      <c r="M18" s="84"/>
      <c r="N18" s="80"/>
      <c r="O18" s="85"/>
      <c r="P18" s="86"/>
      <c r="Q18" s="4" t="str">
        <f t="shared" si="0"/>
        <v/>
      </c>
      <c r="R18" s="8" t="str">
        <f t="shared" si="1"/>
        <v/>
      </c>
      <c r="S18" s="6"/>
      <c r="T18" s="15"/>
      <c r="U18" s="15"/>
      <c r="V18" s="15"/>
      <c r="W18" s="43">
        <f t="shared" si="2"/>
        <v>1</v>
      </c>
    </row>
    <row r="19" spans="3:23" ht="33.75" x14ac:dyDescent="0.2">
      <c r="C19" s="57" t="s">
        <v>68</v>
      </c>
      <c r="D19" s="58">
        <v>1</v>
      </c>
      <c r="E19" s="58" t="s">
        <v>52</v>
      </c>
      <c r="F19" s="59" t="s">
        <v>53</v>
      </c>
      <c r="G19" s="59" t="s">
        <v>69</v>
      </c>
      <c r="H19" s="59" t="s">
        <v>70</v>
      </c>
      <c r="I19" s="60" t="s">
        <v>71</v>
      </c>
      <c r="J19" s="62"/>
      <c r="K19" s="77" t="s">
        <v>72</v>
      </c>
      <c r="L19" s="83"/>
      <c r="M19" s="84"/>
      <c r="N19" s="80"/>
      <c r="O19" s="85"/>
      <c r="P19" s="86"/>
      <c r="Q19" s="4" t="str">
        <f t="shared" si="0"/>
        <v/>
      </c>
      <c r="R19" s="8" t="str">
        <f t="shared" si="1"/>
        <v/>
      </c>
      <c r="S19" s="6"/>
      <c r="T19" s="15"/>
      <c r="U19" s="15"/>
      <c r="V19" s="15"/>
      <c r="W19" s="43">
        <f t="shared" si="2"/>
        <v>1</v>
      </c>
    </row>
    <row r="20" spans="3:23" ht="33.75" x14ac:dyDescent="0.2">
      <c r="C20" s="57" t="s">
        <v>73</v>
      </c>
      <c r="D20" s="58">
        <v>1</v>
      </c>
      <c r="E20" s="58" t="s">
        <v>52</v>
      </c>
      <c r="F20" s="59" t="s">
        <v>53</v>
      </c>
      <c r="G20" s="59" t="s">
        <v>74</v>
      </c>
      <c r="H20" s="59" t="s">
        <v>75</v>
      </c>
      <c r="I20" s="60" t="s">
        <v>76</v>
      </c>
      <c r="J20" s="62"/>
      <c r="K20" s="77" t="s">
        <v>77</v>
      </c>
      <c r="L20" s="83"/>
      <c r="M20" s="84"/>
      <c r="N20" s="80"/>
      <c r="O20" s="85"/>
      <c r="P20" s="86"/>
      <c r="Q20" s="4" t="str">
        <f t="shared" si="0"/>
        <v/>
      </c>
      <c r="R20" s="8" t="str">
        <f t="shared" si="1"/>
        <v/>
      </c>
      <c r="S20" s="6"/>
      <c r="T20" s="15"/>
      <c r="U20" s="15"/>
      <c r="V20" s="15"/>
      <c r="W20" s="43">
        <f t="shared" si="2"/>
        <v>1</v>
      </c>
    </row>
    <row r="21" spans="3:23" ht="56.25" x14ac:dyDescent="0.2">
      <c r="C21" s="57" t="s">
        <v>78</v>
      </c>
      <c r="D21" s="58">
        <v>1</v>
      </c>
      <c r="E21" s="58" t="s">
        <v>79</v>
      </c>
      <c r="F21" s="59" t="s">
        <v>53</v>
      </c>
      <c r="G21" s="59" t="s">
        <v>80</v>
      </c>
      <c r="H21" s="59" t="s">
        <v>80</v>
      </c>
      <c r="I21" s="60" t="s">
        <v>81</v>
      </c>
      <c r="J21" s="62"/>
      <c r="K21" s="77" t="s">
        <v>82</v>
      </c>
      <c r="L21" s="83"/>
      <c r="M21" s="84"/>
      <c r="N21" s="80"/>
      <c r="O21" s="85"/>
      <c r="P21" s="86"/>
      <c r="Q21" s="4" t="str">
        <f t="shared" si="0"/>
        <v/>
      </c>
      <c r="R21" s="8" t="str">
        <f t="shared" si="1"/>
        <v/>
      </c>
      <c r="S21" s="6"/>
      <c r="T21" s="15"/>
      <c r="U21" s="15"/>
      <c r="V21" s="15"/>
      <c r="W21" s="43">
        <f t="shared" si="2"/>
        <v>1</v>
      </c>
    </row>
    <row r="22" spans="3:23" ht="22.5" x14ac:dyDescent="0.2">
      <c r="C22" s="57" t="s">
        <v>83</v>
      </c>
      <c r="D22" s="58">
        <v>1</v>
      </c>
      <c r="E22" s="58" t="s">
        <v>84</v>
      </c>
      <c r="F22" s="59" t="s">
        <v>53</v>
      </c>
      <c r="G22" s="59" t="s">
        <v>85</v>
      </c>
      <c r="H22" s="59" t="s">
        <v>86</v>
      </c>
      <c r="I22" s="60" t="s">
        <v>87</v>
      </c>
      <c r="J22" s="61"/>
      <c r="K22" s="77" t="s">
        <v>88</v>
      </c>
      <c r="L22" s="83"/>
      <c r="M22" s="84"/>
      <c r="N22" s="80"/>
      <c r="O22" s="85"/>
      <c r="P22" s="86"/>
      <c r="Q22" s="4" t="str">
        <f t="shared" si="0"/>
        <v/>
      </c>
      <c r="R22" s="8" t="str">
        <f t="shared" si="1"/>
        <v/>
      </c>
      <c r="S22" s="6"/>
      <c r="T22" s="15"/>
      <c r="U22" s="15"/>
      <c r="V22" s="15"/>
      <c r="W22" s="43">
        <f t="shared" si="2"/>
        <v>1</v>
      </c>
    </row>
    <row r="23" spans="3:23" ht="33.75" x14ac:dyDescent="0.2">
      <c r="C23" s="57" t="s">
        <v>89</v>
      </c>
      <c r="D23" s="58">
        <v>1</v>
      </c>
      <c r="E23" s="58" t="s">
        <v>52</v>
      </c>
      <c r="F23" s="59" t="s">
        <v>53</v>
      </c>
      <c r="G23" s="59" t="s">
        <v>90</v>
      </c>
      <c r="H23" s="59" t="s">
        <v>91</v>
      </c>
      <c r="I23" s="60" t="s">
        <v>92</v>
      </c>
      <c r="J23" s="62"/>
      <c r="K23" s="77" t="s">
        <v>93</v>
      </c>
      <c r="L23" s="83"/>
      <c r="M23" s="84"/>
      <c r="N23" s="80"/>
      <c r="O23" s="85"/>
      <c r="P23" s="86"/>
      <c r="Q23" s="4" t="str">
        <f t="shared" si="0"/>
        <v/>
      </c>
      <c r="R23" s="8" t="str">
        <f t="shared" si="1"/>
        <v/>
      </c>
      <c r="S23" s="6"/>
      <c r="T23" s="15"/>
      <c r="U23" s="15"/>
      <c r="V23" s="15"/>
      <c r="W23" s="43">
        <f t="shared" si="2"/>
        <v>1</v>
      </c>
    </row>
    <row r="24" spans="3:23" ht="22.5" x14ac:dyDescent="0.2">
      <c r="C24" s="57" t="s">
        <v>94</v>
      </c>
      <c r="D24" s="58">
        <v>1</v>
      </c>
      <c r="E24" s="58" t="s">
        <v>52</v>
      </c>
      <c r="F24" s="59" t="s">
        <v>53</v>
      </c>
      <c r="G24" s="59" t="s">
        <v>95</v>
      </c>
      <c r="H24" s="59" t="s">
        <v>96</v>
      </c>
      <c r="I24" s="60" t="s">
        <v>97</v>
      </c>
      <c r="J24" s="62"/>
      <c r="K24" s="77" t="s">
        <v>98</v>
      </c>
      <c r="L24" s="83"/>
      <c r="M24" s="84"/>
      <c r="N24" s="80"/>
      <c r="O24" s="85"/>
      <c r="P24" s="86"/>
      <c r="Q24" s="4" t="str">
        <f t="shared" si="0"/>
        <v/>
      </c>
      <c r="R24" s="8" t="str">
        <f t="shared" si="1"/>
        <v/>
      </c>
      <c r="S24" s="6"/>
      <c r="T24" s="15"/>
      <c r="U24" s="15"/>
      <c r="V24" s="15"/>
      <c r="W24" s="43">
        <f t="shared" si="2"/>
        <v>1</v>
      </c>
    </row>
    <row r="25" spans="3:23" ht="78.75" x14ac:dyDescent="0.2">
      <c r="C25" s="57" t="s">
        <v>99</v>
      </c>
      <c r="D25" s="58">
        <v>1</v>
      </c>
      <c r="E25" s="58" t="s">
        <v>52</v>
      </c>
      <c r="F25" s="59" t="s">
        <v>53</v>
      </c>
      <c r="G25" s="59" t="s">
        <v>95</v>
      </c>
      <c r="H25" s="59" t="s">
        <v>96</v>
      </c>
      <c r="I25" s="60" t="s">
        <v>100</v>
      </c>
      <c r="J25" s="62"/>
      <c r="K25" s="77" t="s">
        <v>101</v>
      </c>
      <c r="L25" s="83"/>
      <c r="M25" s="84"/>
      <c r="N25" s="80"/>
      <c r="O25" s="85"/>
      <c r="P25" s="86"/>
      <c r="Q25" s="4" t="str">
        <f t="shared" si="0"/>
        <v/>
      </c>
      <c r="R25" s="8" t="str">
        <f t="shared" si="1"/>
        <v/>
      </c>
      <c r="S25" s="6"/>
      <c r="T25" s="15"/>
      <c r="U25" s="15"/>
      <c r="V25" s="15"/>
      <c r="W25" s="43">
        <f t="shared" si="2"/>
        <v>1</v>
      </c>
    </row>
    <row r="26" spans="3:23" ht="22.5" x14ac:dyDescent="0.2">
      <c r="C26" s="57" t="s">
        <v>102</v>
      </c>
      <c r="D26" s="58">
        <v>1</v>
      </c>
      <c r="E26" s="58" t="s">
        <v>52</v>
      </c>
      <c r="F26" s="59" t="s">
        <v>53</v>
      </c>
      <c r="G26" s="59" t="s">
        <v>95</v>
      </c>
      <c r="H26" s="59" t="s">
        <v>96</v>
      </c>
      <c r="I26" s="60" t="s">
        <v>103</v>
      </c>
      <c r="J26" s="62"/>
      <c r="K26" s="77" t="s">
        <v>104</v>
      </c>
      <c r="L26" s="83"/>
      <c r="M26" s="84"/>
      <c r="N26" s="80"/>
      <c r="O26" s="85"/>
      <c r="P26" s="86"/>
      <c r="Q26" s="4" t="str">
        <f t="shared" si="0"/>
        <v/>
      </c>
      <c r="R26" s="8" t="str">
        <f t="shared" si="1"/>
        <v/>
      </c>
      <c r="S26" s="6"/>
      <c r="T26" s="15"/>
      <c r="U26" s="15"/>
      <c r="V26" s="15"/>
      <c r="W26" s="43">
        <f t="shared" si="2"/>
        <v>1</v>
      </c>
    </row>
    <row r="27" spans="3:23" ht="22.5" x14ac:dyDescent="0.2">
      <c r="C27" s="57" t="s">
        <v>105</v>
      </c>
      <c r="D27" s="58">
        <v>1</v>
      </c>
      <c r="E27" s="58" t="s">
        <v>52</v>
      </c>
      <c r="F27" s="59" t="s">
        <v>53</v>
      </c>
      <c r="G27" s="59" t="s">
        <v>106</v>
      </c>
      <c r="H27" s="59" t="s">
        <v>107</v>
      </c>
      <c r="I27" s="60" t="s">
        <v>108</v>
      </c>
      <c r="J27" s="62"/>
      <c r="K27" s="77" t="s">
        <v>109</v>
      </c>
      <c r="L27" s="83"/>
      <c r="M27" s="84"/>
      <c r="N27" s="80"/>
      <c r="O27" s="85"/>
      <c r="P27" s="86"/>
      <c r="Q27" s="4" t="str">
        <f t="shared" si="0"/>
        <v/>
      </c>
      <c r="R27" s="8" t="str">
        <f t="shared" si="1"/>
        <v/>
      </c>
      <c r="S27" s="6"/>
      <c r="T27" s="15"/>
      <c r="U27" s="15"/>
      <c r="V27" s="15"/>
      <c r="W27" s="43">
        <f t="shared" si="2"/>
        <v>1</v>
      </c>
    </row>
    <row r="28" spans="3:23" ht="22.5" x14ac:dyDescent="0.2">
      <c r="C28" s="57" t="s">
        <v>110</v>
      </c>
      <c r="D28" s="58">
        <v>1</v>
      </c>
      <c r="E28" s="58" t="s">
        <v>52</v>
      </c>
      <c r="F28" s="59" t="s">
        <v>53</v>
      </c>
      <c r="G28" s="59" t="s">
        <v>111</v>
      </c>
      <c r="H28" s="59" t="s">
        <v>112</v>
      </c>
      <c r="I28" s="60" t="s">
        <v>113</v>
      </c>
      <c r="J28" s="62"/>
      <c r="K28" s="77" t="s">
        <v>114</v>
      </c>
      <c r="L28" s="83"/>
      <c r="M28" s="84"/>
      <c r="N28" s="80"/>
      <c r="O28" s="85"/>
      <c r="P28" s="86"/>
      <c r="Q28" s="4" t="str">
        <f t="shared" si="0"/>
        <v/>
      </c>
      <c r="R28" s="8" t="str">
        <f t="shared" si="1"/>
        <v/>
      </c>
      <c r="S28" s="6"/>
      <c r="T28" s="15"/>
      <c r="U28" s="15"/>
      <c r="V28" s="15"/>
      <c r="W28" s="43">
        <f t="shared" si="2"/>
        <v>1</v>
      </c>
    </row>
    <row r="29" spans="3:23" ht="22.5" x14ac:dyDescent="0.2">
      <c r="C29" s="57" t="s">
        <v>115</v>
      </c>
      <c r="D29" s="58">
        <v>1</v>
      </c>
      <c r="E29" s="58" t="s">
        <v>52</v>
      </c>
      <c r="F29" s="59" t="s">
        <v>53</v>
      </c>
      <c r="G29" s="59" t="s">
        <v>116</v>
      </c>
      <c r="H29" s="59" t="s">
        <v>117</v>
      </c>
      <c r="I29" s="60" t="s">
        <v>118</v>
      </c>
      <c r="J29" s="62"/>
      <c r="K29" s="77" t="s">
        <v>119</v>
      </c>
      <c r="L29" s="83"/>
      <c r="M29" s="84"/>
      <c r="N29" s="80"/>
      <c r="O29" s="85"/>
      <c r="P29" s="86"/>
      <c r="Q29" s="4" t="str">
        <f t="shared" si="0"/>
        <v/>
      </c>
      <c r="R29" s="8" t="str">
        <f t="shared" si="1"/>
        <v/>
      </c>
      <c r="S29" s="6"/>
      <c r="T29" s="15"/>
      <c r="U29" s="15"/>
      <c r="V29" s="15"/>
      <c r="W29" s="43">
        <f t="shared" si="2"/>
        <v>1</v>
      </c>
    </row>
    <row r="30" spans="3:23" ht="22.5" x14ac:dyDescent="0.2">
      <c r="C30" s="57" t="s">
        <v>120</v>
      </c>
      <c r="D30" s="58">
        <v>1</v>
      </c>
      <c r="E30" s="58" t="s">
        <v>52</v>
      </c>
      <c r="F30" s="59" t="s">
        <v>53</v>
      </c>
      <c r="G30" s="59" t="s">
        <v>116</v>
      </c>
      <c r="H30" s="59" t="s">
        <v>117</v>
      </c>
      <c r="I30" s="60" t="s">
        <v>121</v>
      </c>
      <c r="J30" s="62"/>
      <c r="K30" s="77" t="s">
        <v>122</v>
      </c>
      <c r="L30" s="83"/>
      <c r="M30" s="84"/>
      <c r="N30" s="80"/>
      <c r="O30" s="85"/>
      <c r="P30" s="86"/>
      <c r="Q30" s="4" t="str">
        <f t="shared" si="0"/>
        <v/>
      </c>
      <c r="R30" s="8" t="str">
        <f t="shared" si="1"/>
        <v/>
      </c>
      <c r="S30" s="6"/>
      <c r="T30" s="15"/>
      <c r="U30" s="15"/>
      <c r="V30" s="15"/>
      <c r="W30" s="43">
        <f t="shared" si="2"/>
        <v>1</v>
      </c>
    </row>
    <row r="31" spans="3:23" x14ac:dyDescent="0.2">
      <c r="C31" s="57" t="s">
        <v>123</v>
      </c>
      <c r="D31" s="58">
        <v>1</v>
      </c>
      <c r="E31" s="58" t="s">
        <v>52</v>
      </c>
      <c r="F31" s="59" t="s">
        <v>53</v>
      </c>
      <c r="G31" s="59" t="s">
        <v>124</v>
      </c>
      <c r="H31" s="59" t="s">
        <v>125</v>
      </c>
      <c r="I31" s="60" t="s">
        <v>126</v>
      </c>
      <c r="J31" s="62"/>
      <c r="K31" s="77" t="s">
        <v>127</v>
      </c>
      <c r="L31" s="83"/>
      <c r="M31" s="84"/>
      <c r="N31" s="80"/>
      <c r="O31" s="85"/>
      <c r="P31" s="86"/>
      <c r="Q31" s="4" t="str">
        <f t="shared" si="0"/>
        <v/>
      </c>
      <c r="R31" s="8" t="str">
        <f t="shared" si="1"/>
        <v/>
      </c>
      <c r="S31" s="6"/>
      <c r="T31" s="15"/>
      <c r="U31" s="15"/>
      <c r="V31" s="15"/>
      <c r="W31" s="43">
        <f t="shared" si="2"/>
        <v>1</v>
      </c>
    </row>
    <row r="32" spans="3:23" ht="22.5" x14ac:dyDescent="0.2">
      <c r="C32" s="57" t="s">
        <v>128</v>
      </c>
      <c r="D32" s="58">
        <v>1</v>
      </c>
      <c r="E32" s="58" t="s">
        <v>52</v>
      </c>
      <c r="F32" s="59" t="s">
        <v>53</v>
      </c>
      <c r="G32" s="59" t="s">
        <v>129</v>
      </c>
      <c r="H32" s="59" t="s">
        <v>80</v>
      </c>
      <c r="I32" s="60" t="s">
        <v>130</v>
      </c>
      <c r="J32" s="62"/>
      <c r="K32" s="77" t="s">
        <v>131</v>
      </c>
      <c r="L32" s="83"/>
      <c r="M32" s="84"/>
      <c r="N32" s="80"/>
      <c r="O32" s="85"/>
      <c r="P32" s="86"/>
      <c r="Q32" s="4" t="str">
        <f t="shared" si="0"/>
        <v/>
      </c>
      <c r="R32" s="8" t="str">
        <f t="shared" si="1"/>
        <v/>
      </c>
      <c r="S32" s="6"/>
      <c r="T32" s="15"/>
      <c r="U32" s="15"/>
      <c r="V32" s="15"/>
      <c r="W32" s="43">
        <f t="shared" si="2"/>
        <v>1</v>
      </c>
    </row>
    <row r="33" spans="3:23" ht="22.5" x14ac:dyDescent="0.2">
      <c r="C33" s="57" t="s">
        <v>132</v>
      </c>
      <c r="D33" s="58">
        <v>1</v>
      </c>
      <c r="E33" s="58" t="s">
        <v>52</v>
      </c>
      <c r="F33" s="59" t="s">
        <v>53</v>
      </c>
      <c r="G33" s="59" t="s">
        <v>124</v>
      </c>
      <c r="H33" s="59" t="s">
        <v>133</v>
      </c>
      <c r="I33" s="60" t="s">
        <v>134</v>
      </c>
      <c r="J33" s="62"/>
      <c r="K33" s="77" t="s">
        <v>135</v>
      </c>
      <c r="L33" s="83"/>
      <c r="M33" s="84"/>
      <c r="N33" s="80"/>
      <c r="O33" s="85"/>
      <c r="P33" s="86"/>
      <c r="Q33" s="4" t="str">
        <f t="shared" si="0"/>
        <v/>
      </c>
      <c r="R33" s="8" t="str">
        <f t="shared" si="1"/>
        <v/>
      </c>
      <c r="S33" s="6"/>
      <c r="T33" s="15"/>
      <c r="U33" s="15"/>
      <c r="V33" s="15"/>
      <c r="W33" s="43">
        <f t="shared" si="2"/>
        <v>1</v>
      </c>
    </row>
    <row r="34" spans="3:23" ht="22.5" x14ac:dyDescent="0.2">
      <c r="C34" s="57" t="s">
        <v>136</v>
      </c>
      <c r="D34" s="58">
        <v>1</v>
      </c>
      <c r="E34" s="58" t="s">
        <v>52</v>
      </c>
      <c r="F34" s="59" t="s">
        <v>53</v>
      </c>
      <c r="G34" s="59" t="s">
        <v>137</v>
      </c>
      <c r="H34" s="59" t="s">
        <v>138</v>
      </c>
      <c r="I34" s="60" t="s">
        <v>139</v>
      </c>
      <c r="J34" s="62"/>
      <c r="K34" s="77" t="s">
        <v>140</v>
      </c>
      <c r="L34" s="83"/>
      <c r="M34" s="84"/>
      <c r="N34" s="80"/>
      <c r="O34" s="85"/>
      <c r="P34" s="86"/>
      <c r="Q34" s="4" t="str">
        <f t="shared" si="0"/>
        <v/>
      </c>
      <c r="R34" s="8" t="str">
        <f t="shared" si="1"/>
        <v/>
      </c>
      <c r="S34" s="6"/>
      <c r="T34" s="15"/>
      <c r="U34" s="15"/>
      <c r="V34" s="15"/>
      <c r="W34" s="43">
        <f t="shared" si="2"/>
        <v>1</v>
      </c>
    </row>
    <row r="35" spans="3:23" ht="22.5" x14ac:dyDescent="0.2">
      <c r="C35" s="57" t="s">
        <v>141</v>
      </c>
      <c r="D35" s="58">
        <v>1</v>
      </c>
      <c r="E35" s="58" t="s">
        <v>52</v>
      </c>
      <c r="F35" s="59" t="s">
        <v>53</v>
      </c>
      <c r="G35" s="59" t="s">
        <v>142</v>
      </c>
      <c r="H35" s="59" t="s">
        <v>143</v>
      </c>
      <c r="I35" s="60" t="s">
        <v>144</v>
      </c>
      <c r="J35" s="62"/>
      <c r="K35" s="77" t="s">
        <v>145</v>
      </c>
      <c r="L35" s="83"/>
      <c r="M35" s="84"/>
      <c r="N35" s="80"/>
      <c r="O35" s="85"/>
      <c r="P35" s="86"/>
      <c r="Q35" s="4" t="str">
        <f t="shared" si="0"/>
        <v/>
      </c>
      <c r="R35" s="8" t="str">
        <f t="shared" si="1"/>
        <v/>
      </c>
      <c r="S35" s="6"/>
      <c r="T35" s="15"/>
      <c r="U35" s="15"/>
      <c r="V35" s="15"/>
      <c r="W35" s="43">
        <f t="shared" si="2"/>
        <v>1</v>
      </c>
    </row>
    <row r="36" spans="3:23" ht="22.5" x14ac:dyDescent="0.2">
      <c r="C36" s="57" t="s">
        <v>146</v>
      </c>
      <c r="D36" s="58">
        <v>1</v>
      </c>
      <c r="E36" s="58" t="s">
        <v>52</v>
      </c>
      <c r="F36" s="59" t="s">
        <v>53</v>
      </c>
      <c r="G36" s="59" t="s">
        <v>147</v>
      </c>
      <c r="H36" s="59" t="s">
        <v>148</v>
      </c>
      <c r="I36" s="60" t="s">
        <v>149</v>
      </c>
      <c r="J36" s="62"/>
      <c r="K36" s="77" t="s">
        <v>150</v>
      </c>
      <c r="L36" s="83"/>
      <c r="M36" s="84"/>
      <c r="N36" s="80"/>
      <c r="O36" s="85"/>
      <c r="P36" s="86"/>
      <c r="Q36" s="4" t="str">
        <f t="shared" si="0"/>
        <v/>
      </c>
      <c r="R36" s="8" t="str">
        <f t="shared" si="1"/>
        <v/>
      </c>
      <c r="S36" s="6"/>
      <c r="T36" s="15"/>
      <c r="U36" s="15"/>
      <c r="V36" s="15"/>
      <c r="W36" s="43">
        <f t="shared" si="2"/>
        <v>1</v>
      </c>
    </row>
    <row r="37" spans="3:23" x14ac:dyDescent="0.2">
      <c r="C37" s="57" t="s">
        <v>151</v>
      </c>
      <c r="D37" s="58">
        <v>1</v>
      </c>
      <c r="E37" s="58" t="s">
        <v>84</v>
      </c>
      <c r="F37" s="59" t="s">
        <v>53</v>
      </c>
      <c r="G37" s="59" t="s">
        <v>152</v>
      </c>
      <c r="H37" s="59" t="s">
        <v>153</v>
      </c>
      <c r="I37" s="60" t="s">
        <v>154</v>
      </c>
      <c r="J37" s="62"/>
      <c r="K37" s="77" t="s">
        <v>155</v>
      </c>
      <c r="L37" s="83"/>
      <c r="M37" s="84"/>
      <c r="N37" s="80"/>
      <c r="O37" s="85"/>
      <c r="P37" s="86"/>
      <c r="Q37" s="4" t="str">
        <f t="shared" si="0"/>
        <v/>
      </c>
      <c r="R37" s="8" t="str">
        <f t="shared" si="1"/>
        <v/>
      </c>
      <c r="S37" s="6"/>
      <c r="T37" s="15"/>
      <c r="U37" s="15"/>
      <c r="V37" s="15"/>
      <c r="W37" s="43">
        <f t="shared" si="2"/>
        <v>1</v>
      </c>
    </row>
    <row r="38" spans="3:23" ht="22.5" x14ac:dyDescent="0.2">
      <c r="C38" s="57" t="s">
        <v>156</v>
      </c>
      <c r="D38" s="58">
        <v>1</v>
      </c>
      <c r="E38" s="58" t="s">
        <v>84</v>
      </c>
      <c r="F38" s="59" t="s">
        <v>53</v>
      </c>
      <c r="G38" s="59" t="s">
        <v>152</v>
      </c>
      <c r="H38" s="59" t="s">
        <v>153</v>
      </c>
      <c r="I38" s="60" t="s">
        <v>157</v>
      </c>
      <c r="J38" s="62"/>
      <c r="K38" s="77" t="s">
        <v>158</v>
      </c>
      <c r="L38" s="83"/>
      <c r="M38" s="84"/>
      <c r="N38" s="80"/>
      <c r="O38" s="85"/>
      <c r="P38" s="86"/>
      <c r="Q38" s="4" t="str">
        <f t="shared" si="0"/>
        <v/>
      </c>
      <c r="R38" s="8" t="str">
        <f t="shared" si="1"/>
        <v/>
      </c>
      <c r="S38" s="6"/>
      <c r="T38" s="15"/>
      <c r="U38" s="15"/>
      <c r="V38" s="15"/>
      <c r="W38" s="43">
        <f t="shared" si="2"/>
        <v>1</v>
      </c>
    </row>
    <row r="39" spans="3:23" ht="33.75" x14ac:dyDescent="0.2">
      <c r="C39" s="57" t="s">
        <v>159</v>
      </c>
      <c r="D39" s="58">
        <v>1</v>
      </c>
      <c r="E39" s="58" t="s">
        <v>52</v>
      </c>
      <c r="F39" s="59" t="s">
        <v>53</v>
      </c>
      <c r="G39" s="59" t="s">
        <v>160</v>
      </c>
      <c r="H39" s="59" t="s">
        <v>161</v>
      </c>
      <c r="I39" s="60" t="s">
        <v>162</v>
      </c>
      <c r="J39" s="62"/>
      <c r="K39" s="77" t="s">
        <v>163</v>
      </c>
      <c r="L39" s="83"/>
      <c r="M39" s="84"/>
      <c r="N39" s="80"/>
      <c r="O39" s="85"/>
      <c r="P39" s="86"/>
      <c r="Q39" s="4" t="str">
        <f t="shared" si="0"/>
        <v/>
      </c>
      <c r="R39" s="8" t="str">
        <f t="shared" si="1"/>
        <v/>
      </c>
      <c r="S39" s="6"/>
      <c r="T39" s="15"/>
      <c r="U39" s="15"/>
      <c r="V39" s="15"/>
      <c r="W39" s="43">
        <f t="shared" si="2"/>
        <v>1</v>
      </c>
    </row>
    <row r="40" spans="3:23" ht="33.75" x14ac:dyDescent="0.2">
      <c r="C40" s="57" t="s">
        <v>164</v>
      </c>
      <c r="D40" s="58">
        <v>1</v>
      </c>
      <c r="E40" s="58" t="s">
        <v>52</v>
      </c>
      <c r="F40" s="59" t="s">
        <v>53</v>
      </c>
      <c r="G40" s="59" t="s">
        <v>160</v>
      </c>
      <c r="H40" s="59" t="s">
        <v>161</v>
      </c>
      <c r="I40" s="60" t="s">
        <v>165</v>
      </c>
      <c r="J40" s="62"/>
      <c r="K40" s="77" t="s">
        <v>166</v>
      </c>
      <c r="L40" s="83"/>
      <c r="M40" s="84"/>
      <c r="N40" s="80"/>
      <c r="O40" s="85"/>
      <c r="P40" s="86"/>
      <c r="Q40" s="4" t="str">
        <f t="shared" si="0"/>
        <v/>
      </c>
      <c r="R40" s="8" t="str">
        <f t="shared" si="1"/>
        <v/>
      </c>
      <c r="S40" s="6"/>
      <c r="T40" s="15"/>
      <c r="U40" s="15"/>
      <c r="V40" s="15"/>
      <c r="W40" s="43">
        <f t="shared" si="2"/>
        <v>1</v>
      </c>
    </row>
    <row r="41" spans="3:23" ht="78.75" x14ac:dyDescent="0.2">
      <c r="C41" s="57" t="s">
        <v>167</v>
      </c>
      <c r="D41" s="58">
        <v>1</v>
      </c>
      <c r="E41" s="58" t="s">
        <v>52</v>
      </c>
      <c r="F41" s="59" t="s">
        <v>53</v>
      </c>
      <c r="G41" s="59" t="s">
        <v>168</v>
      </c>
      <c r="H41" s="59" t="s">
        <v>169</v>
      </c>
      <c r="I41" s="60" t="s">
        <v>170</v>
      </c>
      <c r="J41" s="62"/>
      <c r="K41" s="77" t="s">
        <v>171</v>
      </c>
      <c r="L41" s="83"/>
      <c r="M41" s="84"/>
      <c r="N41" s="80"/>
      <c r="O41" s="85"/>
      <c r="P41" s="86"/>
      <c r="Q41" s="4" t="str">
        <f t="shared" si="0"/>
        <v/>
      </c>
      <c r="R41" s="8" t="str">
        <f t="shared" si="1"/>
        <v/>
      </c>
      <c r="S41" s="6"/>
      <c r="T41" s="15"/>
      <c r="U41" s="15"/>
      <c r="V41" s="15"/>
      <c r="W41" s="43">
        <f t="shared" si="2"/>
        <v>1</v>
      </c>
    </row>
    <row r="42" spans="3:23" x14ac:dyDescent="0.2">
      <c r="C42" s="63"/>
      <c r="D42" s="64"/>
      <c r="E42" s="63"/>
      <c r="F42" s="63"/>
      <c r="G42" s="63"/>
      <c r="H42" s="63"/>
      <c r="I42" s="63"/>
      <c r="J42" s="63"/>
      <c r="K42" s="63"/>
      <c r="L42" s="44"/>
      <c r="M42" s="14"/>
      <c r="N42" s="81"/>
      <c r="O42" s="12"/>
      <c r="P42" s="12"/>
      <c r="Q42" s="12"/>
      <c r="R42" s="29" t="str">
        <f>IF(SUM(R16:R41)=0,"-",IFERROR(SUM(R16:R41),""))</f>
        <v>-</v>
      </c>
      <c r="S42" s="6"/>
      <c r="T42" s="15"/>
      <c r="U42" s="15"/>
      <c r="V42" s="15"/>
      <c r="W42" s="15"/>
    </row>
    <row r="43" spans="3:23" x14ac:dyDescent="0.2">
      <c r="C43" s="63"/>
      <c r="D43" s="64"/>
      <c r="E43" s="63"/>
      <c r="F43" s="63"/>
      <c r="G43" s="63"/>
      <c r="H43" s="63"/>
      <c r="I43" s="63"/>
      <c r="J43" s="63"/>
      <c r="K43" s="63"/>
      <c r="L43" s="44"/>
      <c r="M43" s="14"/>
      <c r="N43" s="81"/>
      <c r="O43" s="45" t="str">
        <f>IF(O16="N/A",IF(O17="N/A",IF(O18="N/A",IF(O19="N/A",IF(O20="N/A",IF(O21="N/A",IF(O22="N/A",IF(O23="N/A",IF(O24="N/A",IF(O25="N/A",IF(O26="N/A",IF(O27="N/A",IF(O28="N/A",IF(O29="N/A",IF(O30="N/A",IF(O31="N/A",IF(O32="N/A",IF(O33="N/A",IF(O34="N/A",IF(O35="N/A",IF(O36="N/A",IF(O37="N/A",IF(O38="N/A",IF(O39="N/A",IF(O40="N/A",IF(O41="N/A","N/A","-"),"-"),"-"),"-"),"-"),"-"),"-"),"-"),"-"),"-"),"-"),"-"),"-"),"-"),"-"),"-"),"-"),"-"),"-"),"-"),"-"),"-"),"-"),"-"),"-"),"-")</f>
        <v>-</v>
      </c>
      <c r="P43" s="51" t="str">
        <f>IF(O43="N/A","N/A",$R43)</f>
        <v>-</v>
      </c>
      <c r="Q43" s="45"/>
      <c r="R43" s="29" t="str">
        <f>IF(R42="-","-",IFERROR(($P16*W16+$P17*W17+$P18*W18+$P19*W19+$P20*W20+$P21*W21+$P22*W22+$P23*W23+$P24*W24+$P25*W25+$P26*W26+$P27*W27+$P28*W28+$P29*W29+$P30*W30+$P31*W31+$P32*W32+$P33*W33+$P34*W34+$P35*W35+$P36*W36+$P37*W37+$P38*W38+$P39*W39+$P40*W40+$P41*W41)/(SUM(W16:W41)),""))</f>
        <v>-</v>
      </c>
      <c r="S43" s="6"/>
      <c r="T43" s="15"/>
      <c r="U43" s="15"/>
      <c r="V43" s="15"/>
      <c r="W43" s="15"/>
    </row>
    <row r="44" spans="3:23" ht="3.75" customHeight="1" x14ac:dyDescent="0.2">
      <c r="C44" s="65"/>
      <c r="D44" s="66"/>
      <c r="E44" s="65"/>
      <c r="F44" s="65"/>
      <c r="G44" s="65"/>
      <c r="H44" s="65"/>
      <c r="I44" s="65"/>
      <c r="J44" s="65"/>
      <c r="K44" s="65"/>
      <c r="L44" s="12"/>
      <c r="M44" s="6"/>
      <c r="N44" s="81"/>
      <c r="O44" s="12"/>
      <c r="P44" s="12"/>
      <c r="Q44" s="12"/>
      <c r="R44" s="12"/>
      <c r="S44" s="6"/>
    </row>
    <row r="45" spans="3:23" ht="14.25" customHeight="1" x14ac:dyDescent="0.2">
      <c r="C45" s="65"/>
      <c r="D45" s="67">
        <v>3.5</v>
      </c>
      <c r="E45" s="68"/>
      <c r="F45" s="68"/>
      <c r="G45" s="68"/>
      <c r="H45" s="68"/>
      <c r="I45" s="69" t="s">
        <v>172</v>
      </c>
      <c r="J45" s="70"/>
      <c r="K45" s="70"/>
      <c r="L45" s="82"/>
      <c r="M45" s="79"/>
      <c r="N45" s="79"/>
      <c r="O45" s="79"/>
      <c r="P45" s="79"/>
      <c r="Q45" s="6"/>
      <c r="R45" s="14"/>
      <c r="S45" s="6"/>
      <c r="T45" s="15"/>
      <c r="U45" s="15"/>
      <c r="V45" s="15"/>
      <c r="W45" s="5" t="s">
        <v>49</v>
      </c>
    </row>
    <row r="46" spans="3:23" ht="45" x14ac:dyDescent="0.2">
      <c r="C46" s="57" t="s">
        <v>173</v>
      </c>
      <c r="D46" s="58">
        <v>1</v>
      </c>
      <c r="E46" s="58" t="s">
        <v>52</v>
      </c>
      <c r="F46" s="59" t="s">
        <v>53</v>
      </c>
      <c r="G46" s="58" t="s">
        <v>174</v>
      </c>
      <c r="H46" s="58" t="s">
        <v>55</v>
      </c>
      <c r="I46" s="60" t="s">
        <v>175</v>
      </c>
      <c r="J46" s="70"/>
      <c r="K46" s="77" t="s">
        <v>176</v>
      </c>
      <c r="L46" s="83"/>
      <c r="M46" s="84"/>
      <c r="N46" s="80"/>
      <c r="O46" s="85"/>
      <c r="P46" s="86"/>
      <c r="Q46" s="4" t="str">
        <f t="shared" ref="Q46:Q82" si="3">IF($O46="N/A","",IF($P46="","",IF($P46&gt;=85%,"C","NC")))</f>
        <v/>
      </c>
      <c r="R46" s="8" t="str">
        <f t="shared" ref="R46:R82" si="4">IF($O46="N/A","",IF($P46="","",$P46*$W46))</f>
        <v/>
      </c>
      <c r="S46" s="6"/>
      <c r="T46" s="15"/>
      <c r="U46" s="15"/>
      <c r="V46" s="15"/>
      <c r="W46" s="43">
        <f t="shared" ref="W46:W82" si="5">IF(O46="N/A",0,D46)</f>
        <v>1</v>
      </c>
    </row>
    <row r="47" spans="3:23" ht="33.75" x14ac:dyDescent="0.2">
      <c r="C47" s="57" t="s">
        <v>177</v>
      </c>
      <c r="D47" s="58">
        <v>1</v>
      </c>
      <c r="E47" s="58" t="s">
        <v>52</v>
      </c>
      <c r="F47" s="59" t="s">
        <v>53</v>
      </c>
      <c r="G47" s="58" t="s">
        <v>178</v>
      </c>
      <c r="H47" s="58" t="s">
        <v>179</v>
      </c>
      <c r="I47" s="60" t="s">
        <v>180</v>
      </c>
      <c r="J47" s="70"/>
      <c r="K47" s="77" t="s">
        <v>181</v>
      </c>
      <c r="L47" s="83"/>
      <c r="M47" s="84"/>
      <c r="N47" s="80"/>
      <c r="O47" s="85"/>
      <c r="P47" s="86"/>
      <c r="Q47" s="4" t="str">
        <f t="shared" si="3"/>
        <v/>
      </c>
      <c r="R47" s="8" t="str">
        <f t="shared" si="4"/>
        <v/>
      </c>
      <c r="S47" s="6"/>
      <c r="T47" s="15"/>
      <c r="U47" s="15"/>
      <c r="V47" s="15"/>
      <c r="W47" s="43">
        <f t="shared" si="5"/>
        <v>1</v>
      </c>
    </row>
    <row r="48" spans="3:23" ht="33.75" x14ac:dyDescent="0.2">
      <c r="C48" s="57" t="s">
        <v>182</v>
      </c>
      <c r="D48" s="58">
        <v>1</v>
      </c>
      <c r="E48" s="58" t="s">
        <v>84</v>
      </c>
      <c r="F48" s="59" t="s">
        <v>53</v>
      </c>
      <c r="G48" s="58" t="s">
        <v>74</v>
      </c>
      <c r="H48" s="58" t="s">
        <v>75</v>
      </c>
      <c r="I48" s="60" t="s">
        <v>183</v>
      </c>
      <c r="J48" s="70"/>
      <c r="K48" s="77" t="s">
        <v>77</v>
      </c>
      <c r="L48" s="83"/>
      <c r="M48" s="84"/>
      <c r="N48" s="80"/>
      <c r="O48" s="85"/>
      <c r="P48" s="86"/>
      <c r="Q48" s="4" t="str">
        <f t="shared" si="3"/>
        <v/>
      </c>
      <c r="R48" s="8" t="str">
        <f t="shared" si="4"/>
        <v/>
      </c>
      <c r="S48" s="6"/>
      <c r="T48" s="15"/>
      <c r="U48" s="15"/>
      <c r="V48" s="15"/>
      <c r="W48" s="43">
        <f t="shared" si="5"/>
        <v>1</v>
      </c>
    </row>
    <row r="49" spans="3:23" ht="45" x14ac:dyDescent="0.2">
      <c r="C49" s="57" t="s">
        <v>184</v>
      </c>
      <c r="D49" s="58">
        <v>1</v>
      </c>
      <c r="E49" s="58" t="s">
        <v>79</v>
      </c>
      <c r="F49" s="59" t="s">
        <v>53</v>
      </c>
      <c r="G49" s="58" t="s">
        <v>80</v>
      </c>
      <c r="H49" s="58" t="s">
        <v>80</v>
      </c>
      <c r="I49" s="60" t="s">
        <v>185</v>
      </c>
      <c r="J49" s="70"/>
      <c r="K49" s="77" t="s">
        <v>186</v>
      </c>
      <c r="L49" s="83"/>
      <c r="M49" s="84"/>
      <c r="N49" s="80"/>
      <c r="O49" s="85"/>
      <c r="P49" s="86"/>
      <c r="Q49" s="4" t="str">
        <f t="shared" si="3"/>
        <v/>
      </c>
      <c r="R49" s="8" t="str">
        <f t="shared" si="4"/>
        <v/>
      </c>
      <c r="S49" s="6"/>
      <c r="T49" s="15"/>
      <c r="U49" s="15"/>
      <c r="V49" s="15"/>
      <c r="W49" s="43">
        <f t="shared" si="5"/>
        <v>1</v>
      </c>
    </row>
    <row r="50" spans="3:23" ht="45" x14ac:dyDescent="0.2">
      <c r="C50" s="57" t="s">
        <v>187</v>
      </c>
      <c r="D50" s="58">
        <v>1</v>
      </c>
      <c r="E50" s="58" t="s">
        <v>84</v>
      </c>
      <c r="F50" s="59" t="s">
        <v>53</v>
      </c>
      <c r="G50" s="58" t="s">
        <v>174</v>
      </c>
      <c r="H50" s="58" t="s">
        <v>55</v>
      </c>
      <c r="I50" s="60" t="s">
        <v>188</v>
      </c>
      <c r="J50" s="70"/>
      <c r="K50" s="77" t="s">
        <v>189</v>
      </c>
      <c r="L50" s="83"/>
      <c r="M50" s="84"/>
      <c r="N50" s="80"/>
      <c r="O50" s="85"/>
      <c r="P50" s="86"/>
      <c r="Q50" s="4" t="str">
        <f t="shared" si="3"/>
        <v/>
      </c>
      <c r="R50" s="8" t="str">
        <f t="shared" si="4"/>
        <v/>
      </c>
      <c r="S50" s="6"/>
      <c r="T50" s="15"/>
      <c r="U50" s="15"/>
      <c r="V50" s="15"/>
      <c r="W50" s="43">
        <f t="shared" si="5"/>
        <v>1</v>
      </c>
    </row>
    <row r="51" spans="3:23" ht="33.75" x14ac:dyDescent="0.2">
      <c r="C51" s="57" t="s">
        <v>190</v>
      </c>
      <c r="D51" s="58">
        <v>1</v>
      </c>
      <c r="E51" s="58" t="s">
        <v>84</v>
      </c>
      <c r="F51" s="59" t="s">
        <v>53</v>
      </c>
      <c r="G51" s="58" t="s">
        <v>178</v>
      </c>
      <c r="H51" s="58" t="s">
        <v>179</v>
      </c>
      <c r="I51" s="60" t="s">
        <v>191</v>
      </c>
      <c r="J51" s="70"/>
      <c r="K51" s="77" t="s">
        <v>192</v>
      </c>
      <c r="L51" s="83"/>
      <c r="M51" s="84"/>
      <c r="N51" s="80"/>
      <c r="O51" s="85"/>
      <c r="P51" s="86"/>
      <c r="Q51" s="4" t="str">
        <f t="shared" si="3"/>
        <v/>
      </c>
      <c r="R51" s="8" t="str">
        <f t="shared" si="4"/>
        <v/>
      </c>
      <c r="S51" s="6"/>
      <c r="T51" s="15"/>
      <c r="U51" s="15"/>
      <c r="V51" s="15"/>
      <c r="W51" s="43">
        <f t="shared" si="5"/>
        <v>1</v>
      </c>
    </row>
    <row r="52" spans="3:23" ht="33.75" x14ac:dyDescent="0.2">
      <c r="C52" s="57" t="s">
        <v>193</v>
      </c>
      <c r="D52" s="58">
        <v>1</v>
      </c>
      <c r="E52" s="58" t="s">
        <v>84</v>
      </c>
      <c r="F52" s="59" t="s">
        <v>53</v>
      </c>
      <c r="G52" s="58" t="s">
        <v>74</v>
      </c>
      <c r="H52" s="58" t="s">
        <v>75</v>
      </c>
      <c r="I52" s="60" t="s">
        <v>194</v>
      </c>
      <c r="J52" s="70"/>
      <c r="K52" s="77" t="s">
        <v>77</v>
      </c>
      <c r="L52" s="83"/>
      <c r="M52" s="84"/>
      <c r="N52" s="80"/>
      <c r="O52" s="85"/>
      <c r="P52" s="86"/>
      <c r="Q52" s="4" t="str">
        <f t="shared" si="3"/>
        <v/>
      </c>
      <c r="R52" s="8" t="str">
        <f t="shared" si="4"/>
        <v/>
      </c>
      <c r="S52" s="6"/>
      <c r="T52" s="15"/>
      <c r="U52" s="15"/>
      <c r="V52" s="15"/>
      <c r="W52" s="43">
        <f t="shared" si="5"/>
        <v>1</v>
      </c>
    </row>
    <row r="53" spans="3:23" ht="45" x14ac:dyDescent="0.2">
      <c r="C53" s="57" t="s">
        <v>195</v>
      </c>
      <c r="D53" s="58">
        <v>1</v>
      </c>
      <c r="E53" s="58" t="s">
        <v>79</v>
      </c>
      <c r="F53" s="59" t="s">
        <v>53</v>
      </c>
      <c r="G53" s="58" t="s">
        <v>80</v>
      </c>
      <c r="H53" s="58" t="s">
        <v>80</v>
      </c>
      <c r="I53" s="60" t="s">
        <v>196</v>
      </c>
      <c r="J53" s="70"/>
      <c r="K53" s="77" t="s">
        <v>197</v>
      </c>
      <c r="L53" s="83"/>
      <c r="M53" s="84"/>
      <c r="N53" s="80"/>
      <c r="O53" s="85"/>
      <c r="P53" s="86"/>
      <c r="Q53" s="4" t="str">
        <f t="shared" si="3"/>
        <v/>
      </c>
      <c r="R53" s="8" t="str">
        <f t="shared" si="4"/>
        <v/>
      </c>
      <c r="S53" s="6"/>
      <c r="T53" s="15"/>
      <c r="U53" s="15"/>
      <c r="V53" s="15"/>
      <c r="W53" s="43">
        <f t="shared" si="5"/>
        <v>1</v>
      </c>
    </row>
    <row r="54" spans="3:23" ht="33.75" x14ac:dyDescent="0.2">
      <c r="C54" s="57" t="s">
        <v>198</v>
      </c>
      <c r="D54" s="58">
        <v>1</v>
      </c>
      <c r="E54" s="58" t="s">
        <v>84</v>
      </c>
      <c r="F54" s="59" t="s">
        <v>53</v>
      </c>
      <c r="G54" s="58" t="s">
        <v>90</v>
      </c>
      <c r="H54" s="58" t="s">
        <v>91</v>
      </c>
      <c r="I54" s="60" t="s">
        <v>199</v>
      </c>
      <c r="J54" s="70"/>
      <c r="K54" s="77" t="s">
        <v>93</v>
      </c>
      <c r="L54" s="83"/>
      <c r="M54" s="84"/>
      <c r="N54" s="80"/>
      <c r="O54" s="85"/>
      <c r="P54" s="86"/>
      <c r="Q54" s="4" t="str">
        <f t="shared" si="3"/>
        <v/>
      </c>
      <c r="R54" s="8" t="str">
        <f t="shared" si="4"/>
        <v/>
      </c>
      <c r="S54" s="6"/>
      <c r="T54" s="15"/>
      <c r="U54" s="15"/>
      <c r="V54" s="15"/>
      <c r="W54" s="43">
        <f t="shared" si="5"/>
        <v>1</v>
      </c>
    </row>
    <row r="55" spans="3:23" ht="22.5" x14ac:dyDescent="0.2">
      <c r="C55" s="57" t="s">
        <v>200</v>
      </c>
      <c r="D55" s="58">
        <v>1</v>
      </c>
      <c r="E55" s="58" t="s">
        <v>52</v>
      </c>
      <c r="F55" s="59" t="s">
        <v>53</v>
      </c>
      <c r="G55" s="58" t="s">
        <v>95</v>
      </c>
      <c r="H55" s="58" t="s">
        <v>96</v>
      </c>
      <c r="I55" s="60" t="s">
        <v>97</v>
      </c>
      <c r="J55" s="70"/>
      <c r="K55" s="77" t="s">
        <v>98</v>
      </c>
      <c r="L55" s="83"/>
      <c r="M55" s="84"/>
      <c r="N55" s="80"/>
      <c r="O55" s="85"/>
      <c r="P55" s="86"/>
      <c r="Q55" s="4" t="str">
        <f t="shared" si="3"/>
        <v/>
      </c>
      <c r="R55" s="8" t="str">
        <f t="shared" si="4"/>
        <v/>
      </c>
      <c r="S55" s="6"/>
      <c r="T55" s="15"/>
      <c r="U55" s="15"/>
      <c r="V55" s="15"/>
      <c r="W55" s="43">
        <f t="shared" si="5"/>
        <v>1</v>
      </c>
    </row>
    <row r="56" spans="3:23" ht="78.75" x14ac:dyDescent="0.2">
      <c r="C56" s="57" t="s">
        <v>201</v>
      </c>
      <c r="D56" s="58">
        <v>1</v>
      </c>
      <c r="E56" s="58" t="s">
        <v>52</v>
      </c>
      <c r="F56" s="59" t="s">
        <v>53</v>
      </c>
      <c r="G56" s="58" t="s">
        <v>95</v>
      </c>
      <c r="H56" s="58" t="s">
        <v>96</v>
      </c>
      <c r="I56" s="60" t="s">
        <v>100</v>
      </c>
      <c r="J56" s="70"/>
      <c r="K56" s="77" t="s">
        <v>101</v>
      </c>
      <c r="L56" s="83"/>
      <c r="M56" s="84"/>
      <c r="N56" s="80"/>
      <c r="O56" s="85"/>
      <c r="P56" s="86"/>
      <c r="Q56" s="4" t="str">
        <f t="shared" si="3"/>
        <v/>
      </c>
      <c r="R56" s="8" t="str">
        <f t="shared" si="4"/>
        <v/>
      </c>
      <c r="S56" s="6"/>
      <c r="T56" s="15"/>
      <c r="U56" s="15"/>
      <c r="V56" s="15"/>
      <c r="W56" s="43">
        <f t="shared" si="5"/>
        <v>1</v>
      </c>
    </row>
    <row r="57" spans="3:23" ht="22.5" x14ac:dyDescent="0.2">
      <c r="C57" s="57" t="s">
        <v>202</v>
      </c>
      <c r="D57" s="58">
        <v>1</v>
      </c>
      <c r="E57" s="58" t="s">
        <v>52</v>
      </c>
      <c r="F57" s="59" t="s">
        <v>53</v>
      </c>
      <c r="G57" s="58" t="s">
        <v>95</v>
      </c>
      <c r="H57" s="58" t="s">
        <v>96</v>
      </c>
      <c r="I57" s="60" t="s">
        <v>103</v>
      </c>
      <c r="J57" s="70"/>
      <c r="K57" s="77" t="s">
        <v>104</v>
      </c>
      <c r="L57" s="83"/>
      <c r="M57" s="84"/>
      <c r="N57" s="80"/>
      <c r="O57" s="85"/>
      <c r="P57" s="86"/>
      <c r="Q57" s="4" t="str">
        <f t="shared" si="3"/>
        <v/>
      </c>
      <c r="R57" s="8" t="str">
        <f t="shared" si="4"/>
        <v/>
      </c>
      <c r="S57" s="6"/>
      <c r="T57" s="15"/>
      <c r="U57" s="15"/>
      <c r="V57" s="15"/>
      <c r="W57" s="43">
        <f t="shared" si="5"/>
        <v>1</v>
      </c>
    </row>
    <row r="58" spans="3:23" ht="22.5" x14ac:dyDescent="0.2">
      <c r="C58" s="57" t="s">
        <v>203</v>
      </c>
      <c r="D58" s="58">
        <v>1</v>
      </c>
      <c r="E58" s="58" t="s">
        <v>52</v>
      </c>
      <c r="F58" s="59" t="s">
        <v>53</v>
      </c>
      <c r="G58" s="58" t="s">
        <v>106</v>
      </c>
      <c r="H58" s="58" t="s">
        <v>107</v>
      </c>
      <c r="I58" s="60" t="s">
        <v>108</v>
      </c>
      <c r="J58" s="70"/>
      <c r="K58" s="77" t="s">
        <v>109</v>
      </c>
      <c r="L58" s="83"/>
      <c r="M58" s="84"/>
      <c r="N58" s="80"/>
      <c r="O58" s="85"/>
      <c r="P58" s="86"/>
      <c r="Q58" s="4" t="str">
        <f t="shared" si="3"/>
        <v/>
      </c>
      <c r="R58" s="8" t="str">
        <f t="shared" si="4"/>
        <v/>
      </c>
      <c r="S58" s="6"/>
      <c r="T58" s="15"/>
      <c r="U58" s="15"/>
      <c r="V58" s="15"/>
      <c r="W58" s="43">
        <f t="shared" si="5"/>
        <v>1</v>
      </c>
    </row>
    <row r="59" spans="3:23" ht="22.5" x14ac:dyDescent="0.2">
      <c r="C59" s="57" t="s">
        <v>204</v>
      </c>
      <c r="D59" s="58">
        <v>1</v>
      </c>
      <c r="E59" s="58" t="s">
        <v>52</v>
      </c>
      <c r="F59" s="59" t="s">
        <v>53</v>
      </c>
      <c r="G59" s="58" t="s">
        <v>111</v>
      </c>
      <c r="H59" s="58" t="s">
        <v>112</v>
      </c>
      <c r="I59" s="60" t="s">
        <v>113</v>
      </c>
      <c r="J59" s="70"/>
      <c r="K59" s="77" t="s">
        <v>114</v>
      </c>
      <c r="L59" s="83"/>
      <c r="M59" s="84"/>
      <c r="N59" s="80"/>
      <c r="O59" s="85"/>
      <c r="P59" s="86"/>
      <c r="Q59" s="4" t="str">
        <f t="shared" si="3"/>
        <v/>
      </c>
      <c r="R59" s="8" t="str">
        <f t="shared" si="4"/>
        <v/>
      </c>
      <c r="S59" s="6"/>
      <c r="T59" s="15"/>
      <c r="U59" s="15"/>
      <c r="V59" s="15"/>
      <c r="W59" s="43">
        <f t="shared" si="5"/>
        <v>1</v>
      </c>
    </row>
    <row r="60" spans="3:23" x14ac:dyDescent="0.2">
      <c r="C60" s="57" t="s">
        <v>205</v>
      </c>
      <c r="D60" s="58">
        <v>1</v>
      </c>
      <c r="E60" s="58" t="s">
        <v>52</v>
      </c>
      <c r="F60" s="59" t="s">
        <v>53</v>
      </c>
      <c r="G60" s="58" t="s">
        <v>124</v>
      </c>
      <c r="H60" s="58" t="s">
        <v>125</v>
      </c>
      <c r="I60" s="60" t="s">
        <v>206</v>
      </c>
      <c r="J60" s="70"/>
      <c r="K60" s="77" t="s">
        <v>127</v>
      </c>
      <c r="L60" s="83"/>
      <c r="M60" s="84"/>
      <c r="N60" s="80"/>
      <c r="O60" s="85"/>
      <c r="P60" s="86"/>
      <c r="Q60" s="4" t="str">
        <f t="shared" si="3"/>
        <v/>
      </c>
      <c r="R60" s="8" t="str">
        <f t="shared" si="4"/>
        <v/>
      </c>
      <c r="S60" s="6"/>
      <c r="T60" s="15"/>
      <c r="U60" s="15"/>
      <c r="V60" s="15"/>
      <c r="W60" s="43">
        <f t="shared" si="5"/>
        <v>1</v>
      </c>
    </row>
    <row r="61" spans="3:23" ht="22.5" x14ac:dyDescent="0.2">
      <c r="C61" s="57" t="s">
        <v>207</v>
      </c>
      <c r="D61" s="58">
        <v>1</v>
      </c>
      <c r="E61" s="58" t="s">
        <v>52</v>
      </c>
      <c r="F61" s="59" t="s">
        <v>53</v>
      </c>
      <c r="G61" s="58" t="s">
        <v>129</v>
      </c>
      <c r="H61" s="58" t="s">
        <v>80</v>
      </c>
      <c r="I61" s="60" t="s">
        <v>208</v>
      </c>
      <c r="J61" s="70"/>
      <c r="K61" s="77" t="s">
        <v>131</v>
      </c>
      <c r="L61" s="83"/>
      <c r="M61" s="84"/>
      <c r="N61" s="80"/>
      <c r="O61" s="85"/>
      <c r="P61" s="86"/>
      <c r="Q61" s="4" t="str">
        <f t="shared" si="3"/>
        <v/>
      </c>
      <c r="R61" s="8" t="str">
        <f t="shared" si="4"/>
        <v/>
      </c>
      <c r="S61" s="6"/>
      <c r="T61" s="15"/>
      <c r="U61" s="15"/>
      <c r="V61" s="15"/>
      <c r="W61" s="43">
        <f t="shared" si="5"/>
        <v>1</v>
      </c>
    </row>
    <row r="62" spans="3:23" ht="22.5" x14ac:dyDescent="0.2">
      <c r="C62" s="57" t="s">
        <v>209</v>
      </c>
      <c r="D62" s="58">
        <v>1</v>
      </c>
      <c r="E62" s="58" t="s">
        <v>52</v>
      </c>
      <c r="F62" s="59" t="s">
        <v>53</v>
      </c>
      <c r="G62" s="58" t="s">
        <v>124</v>
      </c>
      <c r="H62" s="58" t="s">
        <v>133</v>
      </c>
      <c r="I62" s="60" t="s">
        <v>210</v>
      </c>
      <c r="J62" s="70"/>
      <c r="K62" s="77" t="s">
        <v>135</v>
      </c>
      <c r="L62" s="83"/>
      <c r="M62" s="84"/>
      <c r="N62" s="80"/>
      <c r="O62" s="85"/>
      <c r="P62" s="86"/>
      <c r="Q62" s="4" t="str">
        <f t="shared" si="3"/>
        <v/>
      </c>
      <c r="R62" s="8" t="str">
        <f t="shared" si="4"/>
        <v/>
      </c>
      <c r="S62" s="6"/>
      <c r="T62" s="15"/>
      <c r="U62" s="15"/>
      <c r="V62" s="15"/>
      <c r="W62" s="43">
        <f t="shared" si="5"/>
        <v>1</v>
      </c>
    </row>
    <row r="63" spans="3:23" ht="78.75" x14ac:dyDescent="0.2">
      <c r="C63" s="57" t="s">
        <v>211</v>
      </c>
      <c r="D63" s="58">
        <v>1</v>
      </c>
      <c r="E63" s="58" t="s">
        <v>52</v>
      </c>
      <c r="F63" s="59" t="s">
        <v>53</v>
      </c>
      <c r="G63" s="58" t="s">
        <v>212</v>
      </c>
      <c r="H63" s="58" t="s">
        <v>213</v>
      </c>
      <c r="I63" s="60" t="s">
        <v>214</v>
      </c>
      <c r="J63" s="70"/>
      <c r="K63" s="77" t="s">
        <v>215</v>
      </c>
      <c r="L63" s="83"/>
      <c r="M63" s="84"/>
      <c r="N63" s="80"/>
      <c r="O63" s="85"/>
      <c r="P63" s="86"/>
      <c r="Q63" s="4" t="str">
        <f t="shared" si="3"/>
        <v/>
      </c>
      <c r="R63" s="8" t="str">
        <f t="shared" si="4"/>
        <v/>
      </c>
      <c r="S63" s="6"/>
      <c r="T63" s="15"/>
      <c r="U63" s="15"/>
      <c r="V63" s="15"/>
      <c r="W63" s="43">
        <f t="shared" si="5"/>
        <v>1</v>
      </c>
    </row>
    <row r="64" spans="3:23" ht="22.5" x14ac:dyDescent="0.2">
      <c r="C64" s="57" t="s">
        <v>216</v>
      </c>
      <c r="D64" s="58">
        <v>1</v>
      </c>
      <c r="E64" s="58" t="s">
        <v>52</v>
      </c>
      <c r="F64" s="59" t="s">
        <v>53</v>
      </c>
      <c r="G64" s="58" t="s">
        <v>137</v>
      </c>
      <c r="H64" s="58" t="s">
        <v>138</v>
      </c>
      <c r="I64" s="60" t="s">
        <v>139</v>
      </c>
      <c r="J64" s="70"/>
      <c r="K64" s="77" t="s">
        <v>140</v>
      </c>
      <c r="L64" s="83"/>
      <c r="M64" s="84"/>
      <c r="N64" s="80"/>
      <c r="O64" s="85"/>
      <c r="P64" s="86"/>
      <c r="Q64" s="4" t="str">
        <f t="shared" si="3"/>
        <v/>
      </c>
      <c r="R64" s="8" t="str">
        <f t="shared" si="4"/>
        <v/>
      </c>
      <c r="S64" s="6"/>
      <c r="T64" s="15"/>
      <c r="U64" s="15"/>
      <c r="V64" s="15"/>
      <c r="W64" s="43">
        <f t="shared" si="5"/>
        <v>1</v>
      </c>
    </row>
    <row r="65" spans="3:23" ht="22.5" x14ac:dyDescent="0.2">
      <c r="C65" s="57" t="s">
        <v>217</v>
      </c>
      <c r="D65" s="58">
        <v>1</v>
      </c>
      <c r="E65" s="58" t="s">
        <v>52</v>
      </c>
      <c r="F65" s="59" t="s">
        <v>53</v>
      </c>
      <c r="G65" s="58" t="s">
        <v>142</v>
      </c>
      <c r="H65" s="58" t="s">
        <v>143</v>
      </c>
      <c r="I65" s="60" t="s">
        <v>144</v>
      </c>
      <c r="J65" s="70"/>
      <c r="K65" s="77" t="s">
        <v>145</v>
      </c>
      <c r="L65" s="83"/>
      <c r="M65" s="84"/>
      <c r="N65" s="80"/>
      <c r="O65" s="85"/>
      <c r="P65" s="86"/>
      <c r="Q65" s="4" t="str">
        <f t="shared" si="3"/>
        <v/>
      </c>
      <c r="R65" s="8" t="str">
        <f t="shared" si="4"/>
        <v/>
      </c>
      <c r="S65" s="6"/>
      <c r="T65" s="15"/>
      <c r="U65" s="15"/>
      <c r="V65" s="15"/>
      <c r="W65" s="43">
        <f t="shared" si="5"/>
        <v>1</v>
      </c>
    </row>
    <row r="66" spans="3:23" ht="22.5" x14ac:dyDescent="0.2">
      <c r="C66" s="57" t="s">
        <v>218</v>
      </c>
      <c r="D66" s="58">
        <v>1</v>
      </c>
      <c r="E66" s="58" t="s">
        <v>52</v>
      </c>
      <c r="F66" s="59" t="s">
        <v>53</v>
      </c>
      <c r="G66" s="58" t="s">
        <v>147</v>
      </c>
      <c r="H66" s="58" t="s">
        <v>148</v>
      </c>
      <c r="I66" s="60" t="s">
        <v>149</v>
      </c>
      <c r="J66" s="70"/>
      <c r="K66" s="77" t="s">
        <v>150</v>
      </c>
      <c r="L66" s="83"/>
      <c r="M66" s="84"/>
      <c r="N66" s="80"/>
      <c r="O66" s="85"/>
      <c r="P66" s="86"/>
      <c r="Q66" s="4" t="str">
        <f t="shared" si="3"/>
        <v/>
      </c>
      <c r="R66" s="8" t="str">
        <f t="shared" si="4"/>
        <v/>
      </c>
      <c r="S66" s="6"/>
      <c r="T66" s="15"/>
      <c r="U66" s="15"/>
      <c r="V66" s="15"/>
      <c r="W66" s="43">
        <f t="shared" si="5"/>
        <v>1</v>
      </c>
    </row>
    <row r="67" spans="3:23" x14ac:dyDescent="0.2">
      <c r="C67" s="57" t="s">
        <v>219</v>
      </c>
      <c r="D67" s="58">
        <v>1</v>
      </c>
      <c r="E67" s="58" t="s">
        <v>84</v>
      </c>
      <c r="F67" s="59" t="s">
        <v>53</v>
      </c>
      <c r="G67" s="58" t="s">
        <v>152</v>
      </c>
      <c r="H67" s="58" t="s">
        <v>153</v>
      </c>
      <c r="I67" s="60" t="s">
        <v>154</v>
      </c>
      <c r="J67" s="70"/>
      <c r="K67" s="77" t="s">
        <v>155</v>
      </c>
      <c r="L67" s="83"/>
      <c r="M67" s="84"/>
      <c r="N67" s="80"/>
      <c r="O67" s="85"/>
      <c r="P67" s="86"/>
      <c r="Q67" s="4" t="str">
        <f t="shared" si="3"/>
        <v/>
      </c>
      <c r="R67" s="8" t="str">
        <f t="shared" si="4"/>
        <v/>
      </c>
      <c r="S67" s="6"/>
      <c r="T67" s="15"/>
      <c r="U67" s="15"/>
      <c r="V67" s="15"/>
      <c r="W67" s="43">
        <f t="shared" si="5"/>
        <v>1</v>
      </c>
    </row>
    <row r="68" spans="3:23" ht="22.5" x14ac:dyDescent="0.2">
      <c r="C68" s="57" t="s">
        <v>220</v>
      </c>
      <c r="D68" s="58">
        <v>1</v>
      </c>
      <c r="E68" s="58" t="s">
        <v>84</v>
      </c>
      <c r="F68" s="59" t="s">
        <v>53</v>
      </c>
      <c r="G68" s="58" t="s">
        <v>152</v>
      </c>
      <c r="H68" s="58" t="s">
        <v>153</v>
      </c>
      <c r="I68" s="60" t="s">
        <v>157</v>
      </c>
      <c r="J68" s="70"/>
      <c r="K68" s="77" t="s">
        <v>158</v>
      </c>
      <c r="L68" s="83"/>
      <c r="M68" s="84"/>
      <c r="N68" s="80"/>
      <c r="O68" s="85"/>
      <c r="P68" s="86"/>
      <c r="Q68" s="4" t="str">
        <f t="shared" si="3"/>
        <v/>
      </c>
      <c r="R68" s="8" t="str">
        <f t="shared" si="4"/>
        <v/>
      </c>
      <c r="S68" s="6"/>
      <c r="T68" s="15"/>
      <c r="U68" s="15"/>
      <c r="V68" s="15"/>
      <c r="W68" s="43">
        <f t="shared" si="5"/>
        <v>1</v>
      </c>
    </row>
    <row r="69" spans="3:23" ht="33.75" x14ac:dyDescent="0.2">
      <c r="C69" s="57" t="s">
        <v>221</v>
      </c>
      <c r="D69" s="58">
        <v>1</v>
      </c>
      <c r="E69" s="58" t="s">
        <v>52</v>
      </c>
      <c r="F69" s="59" t="s">
        <v>53</v>
      </c>
      <c r="G69" s="58" t="s">
        <v>160</v>
      </c>
      <c r="H69" s="58" t="s">
        <v>161</v>
      </c>
      <c r="I69" s="60" t="s">
        <v>162</v>
      </c>
      <c r="J69" s="70"/>
      <c r="K69" s="77" t="s">
        <v>163</v>
      </c>
      <c r="L69" s="83"/>
      <c r="M69" s="84"/>
      <c r="N69" s="80"/>
      <c r="O69" s="85"/>
      <c r="P69" s="86"/>
      <c r="Q69" s="4" t="str">
        <f t="shared" si="3"/>
        <v/>
      </c>
      <c r="R69" s="8" t="str">
        <f t="shared" si="4"/>
        <v/>
      </c>
      <c r="S69" s="6"/>
      <c r="T69" s="15"/>
      <c r="U69" s="15"/>
      <c r="V69" s="15"/>
      <c r="W69" s="43">
        <f t="shared" si="5"/>
        <v>1</v>
      </c>
    </row>
    <row r="70" spans="3:23" ht="33.75" x14ac:dyDescent="0.2">
      <c r="C70" s="57" t="s">
        <v>222</v>
      </c>
      <c r="D70" s="58">
        <v>1</v>
      </c>
      <c r="E70" s="58" t="s">
        <v>52</v>
      </c>
      <c r="F70" s="59" t="s">
        <v>53</v>
      </c>
      <c r="G70" s="71" t="s">
        <v>160</v>
      </c>
      <c r="H70" s="58" t="s">
        <v>161</v>
      </c>
      <c r="I70" s="60" t="s">
        <v>165</v>
      </c>
      <c r="J70" s="70"/>
      <c r="K70" s="77" t="s">
        <v>166</v>
      </c>
      <c r="L70" s="83"/>
      <c r="M70" s="84"/>
      <c r="N70" s="80"/>
      <c r="O70" s="85"/>
      <c r="P70" s="86"/>
      <c r="Q70" s="4" t="str">
        <f t="shared" si="3"/>
        <v/>
      </c>
      <c r="R70" s="8" t="str">
        <f t="shared" si="4"/>
        <v/>
      </c>
      <c r="S70" s="6"/>
      <c r="T70" s="15"/>
      <c r="U70" s="15"/>
      <c r="V70" s="15"/>
      <c r="W70" s="43">
        <f t="shared" si="5"/>
        <v>1</v>
      </c>
    </row>
    <row r="71" spans="3:23" ht="135" x14ac:dyDescent="0.2">
      <c r="C71" s="57" t="s">
        <v>223</v>
      </c>
      <c r="D71" s="58">
        <v>1</v>
      </c>
      <c r="E71" s="58" t="s">
        <v>52</v>
      </c>
      <c r="F71" s="59" t="s">
        <v>53</v>
      </c>
      <c r="G71" s="58" t="s">
        <v>168</v>
      </c>
      <c r="H71" s="58" t="s">
        <v>169</v>
      </c>
      <c r="I71" s="60" t="s">
        <v>170</v>
      </c>
      <c r="J71" s="70"/>
      <c r="K71" s="77" t="s">
        <v>224</v>
      </c>
      <c r="L71" s="83"/>
      <c r="M71" s="84"/>
      <c r="N71" s="80"/>
      <c r="O71" s="85"/>
      <c r="P71" s="86"/>
      <c r="Q71" s="4" t="str">
        <f t="shared" si="3"/>
        <v/>
      </c>
      <c r="R71" s="8" t="str">
        <f t="shared" si="4"/>
        <v/>
      </c>
      <c r="S71" s="6"/>
      <c r="T71" s="15"/>
      <c r="U71" s="15"/>
      <c r="V71" s="15"/>
      <c r="W71" s="43">
        <f t="shared" si="5"/>
        <v>1</v>
      </c>
    </row>
    <row r="72" spans="3:23" ht="22.5" x14ac:dyDescent="0.2">
      <c r="C72" s="57" t="s">
        <v>225</v>
      </c>
      <c r="D72" s="58">
        <v>1</v>
      </c>
      <c r="E72" s="58" t="s">
        <v>84</v>
      </c>
      <c r="F72" s="59" t="s">
        <v>53</v>
      </c>
      <c r="G72" s="59" t="s">
        <v>226</v>
      </c>
      <c r="H72" s="59" t="s">
        <v>227</v>
      </c>
      <c r="I72" s="60" t="s">
        <v>228</v>
      </c>
      <c r="J72" s="62"/>
      <c r="K72" s="77" t="s">
        <v>229</v>
      </c>
      <c r="L72" s="83"/>
      <c r="M72" s="84"/>
      <c r="N72" s="80"/>
      <c r="O72" s="85"/>
      <c r="P72" s="86"/>
      <c r="Q72" s="4" t="str">
        <f t="shared" si="3"/>
        <v/>
      </c>
      <c r="R72" s="8" t="str">
        <f t="shared" si="4"/>
        <v/>
      </c>
      <c r="S72" s="6"/>
      <c r="T72" s="15"/>
      <c r="U72" s="15"/>
      <c r="V72" s="15"/>
      <c r="W72" s="43">
        <f t="shared" si="5"/>
        <v>1</v>
      </c>
    </row>
    <row r="73" spans="3:23" ht="22.5" x14ac:dyDescent="0.2">
      <c r="C73" s="57" t="s">
        <v>230</v>
      </c>
      <c r="D73" s="58">
        <v>1</v>
      </c>
      <c r="E73" s="58" t="s">
        <v>84</v>
      </c>
      <c r="F73" s="59" t="s">
        <v>53</v>
      </c>
      <c r="G73" s="59" t="s">
        <v>226</v>
      </c>
      <c r="H73" s="59" t="s">
        <v>231</v>
      </c>
      <c r="I73" s="60" t="s">
        <v>232</v>
      </c>
      <c r="J73" s="62"/>
      <c r="K73" s="77" t="s">
        <v>233</v>
      </c>
      <c r="L73" s="83"/>
      <c r="M73" s="84"/>
      <c r="N73" s="80"/>
      <c r="O73" s="85"/>
      <c r="P73" s="86"/>
      <c r="Q73" s="4" t="str">
        <f t="shared" si="3"/>
        <v/>
      </c>
      <c r="R73" s="8" t="str">
        <f t="shared" si="4"/>
        <v/>
      </c>
      <c r="S73" s="6"/>
      <c r="T73" s="15"/>
      <c r="U73" s="15"/>
      <c r="V73" s="15"/>
      <c r="W73" s="43">
        <f t="shared" si="5"/>
        <v>1</v>
      </c>
    </row>
    <row r="74" spans="3:23" ht="45" x14ac:dyDescent="0.2">
      <c r="C74" s="57" t="s">
        <v>234</v>
      </c>
      <c r="D74" s="58">
        <v>1</v>
      </c>
      <c r="E74" s="58" t="s">
        <v>84</v>
      </c>
      <c r="F74" s="59" t="s">
        <v>53</v>
      </c>
      <c r="G74" s="59" t="s">
        <v>226</v>
      </c>
      <c r="H74" s="59" t="s">
        <v>235</v>
      </c>
      <c r="I74" s="60" t="s">
        <v>236</v>
      </c>
      <c r="J74" s="62"/>
      <c r="K74" s="77" t="s">
        <v>237</v>
      </c>
      <c r="L74" s="83"/>
      <c r="M74" s="84"/>
      <c r="N74" s="80"/>
      <c r="O74" s="85"/>
      <c r="P74" s="86"/>
      <c r="Q74" s="4" t="str">
        <f t="shared" si="3"/>
        <v/>
      </c>
      <c r="R74" s="8" t="str">
        <f t="shared" si="4"/>
        <v/>
      </c>
      <c r="S74" s="6"/>
      <c r="T74" s="15"/>
      <c r="U74" s="15"/>
      <c r="V74" s="15"/>
      <c r="W74" s="43">
        <f t="shared" si="5"/>
        <v>1</v>
      </c>
    </row>
    <row r="75" spans="3:23" ht="33.75" x14ac:dyDescent="0.2">
      <c r="C75" s="57" t="s">
        <v>238</v>
      </c>
      <c r="D75" s="58">
        <v>1</v>
      </c>
      <c r="E75" s="58" t="s">
        <v>239</v>
      </c>
      <c r="F75" s="59" t="s">
        <v>53</v>
      </c>
      <c r="G75" s="59" t="s">
        <v>80</v>
      </c>
      <c r="H75" s="59" t="s">
        <v>80</v>
      </c>
      <c r="I75" s="60" t="s">
        <v>240</v>
      </c>
      <c r="J75" s="62"/>
      <c r="K75" s="77" t="s">
        <v>241</v>
      </c>
      <c r="L75" s="83"/>
      <c r="M75" s="84"/>
      <c r="N75" s="80"/>
      <c r="O75" s="85"/>
      <c r="P75" s="86"/>
      <c r="Q75" s="4" t="str">
        <f t="shared" si="3"/>
        <v/>
      </c>
      <c r="R75" s="8" t="str">
        <f t="shared" si="4"/>
        <v/>
      </c>
      <c r="S75" s="6"/>
      <c r="T75" s="15"/>
      <c r="U75" s="15"/>
      <c r="V75" s="15"/>
      <c r="W75" s="43">
        <f t="shared" si="5"/>
        <v>1</v>
      </c>
    </row>
    <row r="76" spans="3:23" ht="22.5" x14ac:dyDescent="0.2">
      <c r="C76" s="57" t="s">
        <v>242</v>
      </c>
      <c r="D76" s="58">
        <v>1</v>
      </c>
      <c r="E76" s="58" t="s">
        <v>84</v>
      </c>
      <c r="F76" s="59" t="s">
        <v>53</v>
      </c>
      <c r="G76" s="59" t="s">
        <v>243</v>
      </c>
      <c r="H76" s="59" t="s">
        <v>244</v>
      </c>
      <c r="I76" s="60" t="s">
        <v>245</v>
      </c>
      <c r="J76" s="62"/>
      <c r="K76" s="77" t="s">
        <v>246</v>
      </c>
      <c r="L76" s="83"/>
      <c r="M76" s="84"/>
      <c r="N76" s="80"/>
      <c r="O76" s="85"/>
      <c r="P76" s="86"/>
      <c r="Q76" s="4" t="str">
        <f t="shared" si="3"/>
        <v/>
      </c>
      <c r="R76" s="8" t="str">
        <f t="shared" si="4"/>
        <v/>
      </c>
      <c r="S76" s="6"/>
      <c r="T76" s="15"/>
      <c r="U76" s="15"/>
      <c r="V76" s="15"/>
      <c r="W76" s="43">
        <f t="shared" si="5"/>
        <v>1</v>
      </c>
    </row>
    <row r="77" spans="3:23" ht="22.5" x14ac:dyDescent="0.2">
      <c r="C77" s="57" t="s">
        <v>247</v>
      </c>
      <c r="D77" s="58">
        <v>1</v>
      </c>
      <c r="E77" s="58" t="s">
        <v>84</v>
      </c>
      <c r="F77" s="59" t="s">
        <v>53</v>
      </c>
      <c r="G77" s="59" t="s">
        <v>243</v>
      </c>
      <c r="H77" s="59" t="s">
        <v>244</v>
      </c>
      <c r="I77" s="60" t="s">
        <v>248</v>
      </c>
      <c r="J77" s="62"/>
      <c r="K77" s="77" t="s">
        <v>249</v>
      </c>
      <c r="L77" s="83"/>
      <c r="M77" s="84"/>
      <c r="N77" s="80"/>
      <c r="O77" s="85"/>
      <c r="P77" s="86"/>
      <c r="Q77" s="4" t="str">
        <f t="shared" si="3"/>
        <v/>
      </c>
      <c r="R77" s="8" t="str">
        <f t="shared" si="4"/>
        <v/>
      </c>
      <c r="S77" s="6"/>
      <c r="T77" s="15"/>
      <c r="U77" s="15"/>
      <c r="V77" s="15"/>
      <c r="W77" s="43">
        <f t="shared" si="5"/>
        <v>1</v>
      </c>
    </row>
    <row r="78" spans="3:23" ht="22.5" x14ac:dyDescent="0.2">
      <c r="C78" s="57" t="s">
        <v>250</v>
      </c>
      <c r="D78" s="58">
        <v>1</v>
      </c>
      <c r="E78" s="58" t="s">
        <v>84</v>
      </c>
      <c r="F78" s="59" t="s">
        <v>53</v>
      </c>
      <c r="G78" s="59" t="s">
        <v>251</v>
      </c>
      <c r="H78" s="59" t="s">
        <v>252</v>
      </c>
      <c r="I78" s="60" t="s">
        <v>253</v>
      </c>
      <c r="J78" s="62"/>
      <c r="K78" s="77" t="s">
        <v>254</v>
      </c>
      <c r="L78" s="83"/>
      <c r="M78" s="84"/>
      <c r="N78" s="80"/>
      <c r="O78" s="85"/>
      <c r="P78" s="86"/>
      <c r="Q78" s="4" t="str">
        <f t="shared" si="3"/>
        <v/>
      </c>
      <c r="R78" s="8" t="str">
        <f t="shared" si="4"/>
        <v/>
      </c>
      <c r="S78" s="6"/>
      <c r="T78" s="15"/>
      <c r="U78" s="15"/>
      <c r="V78" s="15"/>
      <c r="W78" s="43">
        <f t="shared" si="5"/>
        <v>1</v>
      </c>
    </row>
    <row r="79" spans="3:23" ht="22.5" x14ac:dyDescent="0.2">
      <c r="C79" s="57" t="s">
        <v>255</v>
      </c>
      <c r="D79" s="58">
        <v>1</v>
      </c>
      <c r="E79" s="58" t="s">
        <v>84</v>
      </c>
      <c r="F79" s="59" t="s">
        <v>53</v>
      </c>
      <c r="G79" s="59" t="s">
        <v>256</v>
      </c>
      <c r="H79" s="59" t="s">
        <v>257</v>
      </c>
      <c r="I79" s="60" t="s">
        <v>258</v>
      </c>
      <c r="J79" s="62"/>
      <c r="K79" s="77" t="s">
        <v>259</v>
      </c>
      <c r="L79" s="83"/>
      <c r="M79" s="84"/>
      <c r="N79" s="80"/>
      <c r="O79" s="85"/>
      <c r="P79" s="86"/>
      <c r="Q79" s="4" t="str">
        <f t="shared" si="3"/>
        <v/>
      </c>
      <c r="R79" s="8" t="str">
        <f t="shared" si="4"/>
        <v/>
      </c>
      <c r="S79" s="6"/>
      <c r="T79" s="15"/>
      <c r="U79" s="15"/>
      <c r="V79" s="15"/>
      <c r="W79" s="43">
        <f t="shared" si="5"/>
        <v>1</v>
      </c>
    </row>
    <row r="80" spans="3:23" ht="22.5" x14ac:dyDescent="0.2">
      <c r="C80" s="57" t="s">
        <v>260</v>
      </c>
      <c r="D80" s="58">
        <v>1</v>
      </c>
      <c r="E80" s="58" t="s">
        <v>84</v>
      </c>
      <c r="F80" s="59" t="s">
        <v>53</v>
      </c>
      <c r="G80" s="59" t="s">
        <v>261</v>
      </c>
      <c r="H80" s="59" t="s">
        <v>262</v>
      </c>
      <c r="I80" s="60" t="s">
        <v>263</v>
      </c>
      <c r="J80" s="62"/>
      <c r="K80" s="77" t="s">
        <v>264</v>
      </c>
      <c r="L80" s="83"/>
      <c r="M80" s="84"/>
      <c r="N80" s="80"/>
      <c r="O80" s="85"/>
      <c r="P80" s="86"/>
      <c r="Q80" s="4" t="str">
        <f t="shared" si="3"/>
        <v/>
      </c>
      <c r="R80" s="8" t="str">
        <f t="shared" si="4"/>
        <v/>
      </c>
      <c r="S80" s="6"/>
      <c r="T80" s="15"/>
      <c r="U80" s="15"/>
      <c r="V80" s="15"/>
      <c r="W80" s="43">
        <f t="shared" si="5"/>
        <v>1</v>
      </c>
    </row>
    <row r="81" spans="3:23" ht="22.5" x14ac:dyDescent="0.2">
      <c r="C81" s="57" t="s">
        <v>265</v>
      </c>
      <c r="D81" s="58">
        <v>1</v>
      </c>
      <c r="E81" s="58" t="s">
        <v>79</v>
      </c>
      <c r="F81" s="59" t="s">
        <v>53</v>
      </c>
      <c r="G81" s="59" t="s">
        <v>80</v>
      </c>
      <c r="H81" s="59" t="s">
        <v>80</v>
      </c>
      <c r="I81" s="60" t="s">
        <v>266</v>
      </c>
      <c r="J81" s="62"/>
      <c r="K81" s="77" t="s">
        <v>267</v>
      </c>
      <c r="L81" s="83"/>
      <c r="M81" s="84"/>
      <c r="N81" s="80"/>
      <c r="O81" s="85"/>
      <c r="P81" s="86"/>
      <c r="Q81" s="4" t="str">
        <f t="shared" si="3"/>
        <v/>
      </c>
      <c r="R81" s="8" t="str">
        <f t="shared" si="4"/>
        <v/>
      </c>
      <c r="S81" s="6"/>
      <c r="T81" s="15"/>
      <c r="U81" s="15"/>
      <c r="V81" s="15"/>
      <c r="W81" s="43">
        <f t="shared" ref="W81" si="6">IF(O81="N/A",0,D81)</f>
        <v>1</v>
      </c>
    </row>
    <row r="82" spans="3:23" ht="22.5" x14ac:dyDescent="0.2">
      <c r="C82" s="57" t="s">
        <v>373</v>
      </c>
      <c r="D82" s="58">
        <v>1</v>
      </c>
      <c r="E82" s="58" t="s">
        <v>79</v>
      </c>
      <c r="F82" s="59" t="s">
        <v>53</v>
      </c>
      <c r="G82" s="59" t="s">
        <v>80</v>
      </c>
      <c r="H82" s="59" t="s">
        <v>80</v>
      </c>
      <c r="I82" s="60" t="s">
        <v>374</v>
      </c>
      <c r="J82" s="62"/>
      <c r="K82" s="77" t="s">
        <v>267</v>
      </c>
      <c r="L82" s="83"/>
      <c r="M82" s="84"/>
      <c r="N82" s="80"/>
      <c r="O82" s="85"/>
      <c r="P82" s="86"/>
      <c r="Q82" s="4" t="str">
        <f t="shared" si="3"/>
        <v/>
      </c>
      <c r="R82" s="8" t="str">
        <f t="shared" si="4"/>
        <v/>
      </c>
      <c r="S82" s="6"/>
      <c r="T82" s="15"/>
      <c r="U82" s="15"/>
      <c r="V82" s="15"/>
      <c r="W82" s="43">
        <f t="shared" si="5"/>
        <v>1</v>
      </c>
    </row>
    <row r="83" spans="3:23" x14ac:dyDescent="0.2">
      <c r="C83" s="65"/>
      <c r="D83" s="72"/>
      <c r="E83" s="65"/>
      <c r="F83" s="65"/>
      <c r="G83" s="65"/>
      <c r="H83" s="65"/>
      <c r="I83" s="65"/>
      <c r="J83" s="65"/>
      <c r="K83" s="65"/>
      <c r="L83" s="12"/>
      <c r="M83" s="14"/>
      <c r="N83" s="81"/>
      <c r="O83" s="12"/>
      <c r="P83" s="12"/>
      <c r="Q83" s="12"/>
      <c r="R83" s="29" t="str">
        <f>IF(SUM(R46:R82)=0,"-",IFERROR(SUM(R46:R82),""))</f>
        <v>-</v>
      </c>
      <c r="S83" s="6"/>
      <c r="T83" s="15"/>
      <c r="U83" s="15"/>
      <c r="V83" s="15"/>
      <c r="W83" s="15"/>
    </row>
    <row r="84" spans="3:23" x14ac:dyDescent="0.2">
      <c r="C84" s="65"/>
      <c r="D84" s="72"/>
      <c r="E84" s="65"/>
      <c r="F84" s="65"/>
      <c r="G84" s="65"/>
      <c r="H84" s="65"/>
      <c r="I84" s="65"/>
      <c r="J84" s="65"/>
      <c r="K84" s="65"/>
      <c r="L84" s="12"/>
      <c r="M84" s="14"/>
      <c r="N84" s="81"/>
      <c r="O84" s="45" t="str">
        <f>IF(O46="N/A",IF(O47="N/A",IF(O48="N/A",IF(O49="N/A",IF(O50="N/A",IF(O51="N/A",IF(O52="N/A",IF(O53="N/A",IF(O54="N/A",IF(O55="N/A",IF(O56="N/A",IF(O57="N/A",IF(O58="N/A",IF(O59="N/A",IF(O60="N/A",IF(O61="N/A",IF(O62="N/A",IF(O63="N/A",IF(O64="N/A",IF(O65="N/A",IF(O66="N/A",IF(O67="N/A",IF(O68="N/A",IF(O69="N/A",IF(O70="N/A",IF(O71="N/A",IF(O72="N/A",IF(O73="N/A",IF(O74="N/A",IF(O75="N/A",IF(O76="N/A",IF(O77="N/A",IF(O78="N/A",IF(O79="N/A",IF(O80="N/A",IF(O81="N/A",IF(O82="N/A","N/A","-"),"-"),"-"),"-"),"-"),"-"),"-"),"-"),"-"),"-"),"-"),"-"),"-"),"-"),"-"),"-"),"-"),"-"),"-"),"-"),"-"),"-"),"-"),"-"),"-"),"-"),"-"),"-"),"-"),"-"),"-"),"-"),"-"),"-"),"-"),"-"),"-")</f>
        <v>-</v>
      </c>
      <c r="P84" s="51" t="str">
        <f>IF(O84="N/A","N/A",$R84)</f>
        <v>-</v>
      </c>
      <c r="Q84" s="45"/>
      <c r="R84" s="29" t="str">
        <f>IF(R83="-","-",IFERROR(($P46*W46+$P47*W47+$P48*W48+$P49*W49+$P50*W50+$P51*W51+$P52*W52+$P53*W53+$P54*W54+$P55*W55+$P56*W56+$P57*W57+$P58*W58+$P59*W59+$P60*W60+$P61*W61+$P62*W62+$P63*W63+$P64*W64+$P65*W65+$P66*W66+$P67*W67+$P68*W68+$P69*W69+$P70*W70+$P71*W71+$P72*W72+$P73*W73+$P74*W74+$P75*W75+$P76*W76+$P77*W77+$P78*W78+$P79*W79+$P80*W80+$P81*W81+$P82*W82)/(SUM(W46:W82)),""))</f>
        <v>-</v>
      </c>
      <c r="S84" s="6"/>
      <c r="T84" s="15"/>
      <c r="U84" s="15"/>
      <c r="V84" s="15"/>
      <c r="W84" s="15"/>
    </row>
    <row r="85" spans="3:23" x14ac:dyDescent="0.2">
      <c r="C85" s="65"/>
      <c r="D85" s="66"/>
      <c r="E85" s="65"/>
      <c r="F85" s="65"/>
      <c r="G85" s="65"/>
      <c r="H85" s="65"/>
      <c r="I85" s="65"/>
      <c r="J85" s="65"/>
      <c r="K85" s="65"/>
      <c r="L85" s="12"/>
      <c r="M85" s="6"/>
      <c r="N85" s="81"/>
      <c r="O85" s="12"/>
      <c r="P85" s="12"/>
      <c r="Q85" s="12"/>
      <c r="R85" s="12"/>
      <c r="S85" s="6"/>
    </row>
    <row r="86" spans="3:23" x14ac:dyDescent="0.2">
      <c r="C86" s="65"/>
      <c r="D86" s="67">
        <v>1</v>
      </c>
      <c r="E86" s="68"/>
      <c r="F86" s="68"/>
      <c r="G86" s="68"/>
      <c r="H86" s="68"/>
      <c r="I86" s="69" t="s">
        <v>268</v>
      </c>
      <c r="J86" s="70"/>
      <c r="K86" s="70"/>
      <c r="L86" s="82"/>
      <c r="M86" s="79"/>
      <c r="N86" s="79"/>
      <c r="O86" s="79"/>
      <c r="P86" s="79"/>
      <c r="Q86" s="6"/>
      <c r="R86" s="14"/>
      <c r="S86" s="6"/>
      <c r="T86" s="15"/>
      <c r="U86" s="15"/>
      <c r="V86" s="15"/>
      <c r="W86" s="5" t="s">
        <v>49</v>
      </c>
    </row>
    <row r="87" spans="3:23" ht="45" x14ac:dyDescent="0.2">
      <c r="C87" s="57" t="s">
        <v>269</v>
      </c>
      <c r="D87" s="58">
        <v>1</v>
      </c>
      <c r="E87" s="58" t="s">
        <v>84</v>
      </c>
      <c r="F87" s="59" t="s">
        <v>53</v>
      </c>
      <c r="G87" s="58" t="s">
        <v>270</v>
      </c>
      <c r="H87" s="58" t="s">
        <v>55</v>
      </c>
      <c r="I87" s="60" t="s">
        <v>56</v>
      </c>
      <c r="J87" s="70"/>
      <c r="K87" s="77" t="s">
        <v>176</v>
      </c>
      <c r="L87" s="83"/>
      <c r="M87" s="84"/>
      <c r="N87" s="80"/>
      <c r="O87" s="85"/>
      <c r="P87" s="86"/>
      <c r="Q87" s="4" t="str">
        <f t="shared" ref="Q87:Q100" si="7">IF($O87="N/A","",IF($P87="","",IF($P87&gt;=85%,"C","NC")))</f>
        <v/>
      </c>
      <c r="R87" s="8" t="str">
        <f t="shared" ref="R87:R100" si="8">IF($O87="N/A","",IF($P87="","",$P87*$W87))</f>
        <v/>
      </c>
      <c r="S87" s="6"/>
      <c r="T87" s="15"/>
      <c r="U87" s="15"/>
      <c r="V87" s="15"/>
      <c r="W87" s="43">
        <f t="shared" ref="W87:W100" si="9">IF(O87="N/A",0,D87)</f>
        <v>1</v>
      </c>
    </row>
    <row r="88" spans="3:23" ht="33.75" x14ac:dyDescent="0.2">
      <c r="C88" s="57" t="s">
        <v>271</v>
      </c>
      <c r="D88" s="58">
        <v>1</v>
      </c>
      <c r="E88" s="58" t="s">
        <v>84</v>
      </c>
      <c r="F88" s="59" t="s">
        <v>53</v>
      </c>
      <c r="G88" s="58" t="s">
        <v>272</v>
      </c>
      <c r="H88" s="58" t="s">
        <v>179</v>
      </c>
      <c r="I88" s="60" t="s">
        <v>273</v>
      </c>
      <c r="J88" s="70"/>
      <c r="K88" s="77" t="s">
        <v>181</v>
      </c>
      <c r="L88" s="83"/>
      <c r="M88" s="84"/>
      <c r="N88" s="80"/>
      <c r="O88" s="85"/>
      <c r="P88" s="86"/>
      <c r="Q88" s="4" t="str">
        <f t="shared" si="7"/>
        <v/>
      </c>
      <c r="R88" s="8" t="str">
        <f t="shared" si="8"/>
        <v/>
      </c>
      <c r="S88" s="6"/>
      <c r="T88" s="15"/>
      <c r="U88" s="15"/>
      <c r="V88" s="15"/>
      <c r="W88" s="43">
        <f t="shared" si="9"/>
        <v>1</v>
      </c>
    </row>
    <row r="89" spans="3:23" ht="33.75" x14ac:dyDescent="0.2">
      <c r="C89" s="57" t="s">
        <v>274</v>
      </c>
      <c r="D89" s="58">
        <v>1</v>
      </c>
      <c r="E89" s="58" t="s">
        <v>84</v>
      </c>
      <c r="F89" s="59" t="s">
        <v>53</v>
      </c>
      <c r="G89" s="71" t="s">
        <v>74</v>
      </c>
      <c r="H89" s="58" t="s">
        <v>75</v>
      </c>
      <c r="I89" s="60" t="s">
        <v>76</v>
      </c>
      <c r="J89" s="70"/>
      <c r="K89" s="77" t="s">
        <v>77</v>
      </c>
      <c r="L89" s="83"/>
      <c r="M89" s="84"/>
      <c r="N89" s="80"/>
      <c r="O89" s="85"/>
      <c r="P89" s="86"/>
      <c r="Q89" s="4" t="str">
        <f t="shared" si="7"/>
        <v/>
      </c>
      <c r="R89" s="8" t="str">
        <f t="shared" si="8"/>
        <v/>
      </c>
      <c r="S89" s="6"/>
      <c r="T89" s="15"/>
      <c r="U89" s="15"/>
      <c r="V89" s="15"/>
      <c r="W89" s="43">
        <f t="shared" si="9"/>
        <v>1</v>
      </c>
    </row>
    <row r="90" spans="3:23" ht="45" x14ac:dyDescent="0.2">
      <c r="C90" s="57" t="s">
        <v>275</v>
      </c>
      <c r="D90" s="58">
        <v>1</v>
      </c>
      <c r="E90" s="58" t="s">
        <v>79</v>
      </c>
      <c r="F90" s="59" t="s">
        <v>53</v>
      </c>
      <c r="G90" s="58" t="s">
        <v>80</v>
      </c>
      <c r="H90" s="58" t="s">
        <v>80</v>
      </c>
      <c r="I90" s="60" t="s">
        <v>81</v>
      </c>
      <c r="J90" s="70"/>
      <c r="K90" s="77" t="s">
        <v>186</v>
      </c>
      <c r="L90" s="83"/>
      <c r="M90" s="84"/>
      <c r="N90" s="80"/>
      <c r="O90" s="85"/>
      <c r="P90" s="86"/>
      <c r="Q90" s="4" t="str">
        <f t="shared" si="7"/>
        <v/>
      </c>
      <c r="R90" s="8" t="str">
        <f t="shared" si="8"/>
        <v/>
      </c>
      <c r="S90" s="6"/>
      <c r="T90" s="15"/>
      <c r="U90" s="15"/>
      <c r="V90" s="15"/>
      <c r="W90" s="43">
        <f t="shared" si="9"/>
        <v>1</v>
      </c>
    </row>
    <row r="91" spans="3:23" ht="45" x14ac:dyDescent="0.2">
      <c r="C91" s="57" t="s">
        <v>276</v>
      </c>
      <c r="D91" s="58">
        <v>1</v>
      </c>
      <c r="E91" s="58" t="s">
        <v>52</v>
      </c>
      <c r="F91" s="59" t="s">
        <v>53</v>
      </c>
      <c r="G91" s="58" t="s">
        <v>174</v>
      </c>
      <c r="H91" s="58" t="s">
        <v>55</v>
      </c>
      <c r="I91" s="60" t="s">
        <v>175</v>
      </c>
      <c r="J91" s="70"/>
      <c r="K91" s="77" t="s">
        <v>189</v>
      </c>
      <c r="L91" s="83"/>
      <c r="M91" s="84"/>
      <c r="N91" s="80"/>
      <c r="O91" s="85"/>
      <c r="P91" s="86"/>
      <c r="Q91" s="4" t="str">
        <f t="shared" si="7"/>
        <v/>
      </c>
      <c r="R91" s="8" t="str">
        <f t="shared" si="8"/>
        <v/>
      </c>
      <c r="S91" s="6"/>
      <c r="T91" s="15"/>
      <c r="U91" s="15"/>
      <c r="V91" s="15"/>
      <c r="W91" s="43">
        <f t="shared" si="9"/>
        <v>1</v>
      </c>
    </row>
    <row r="92" spans="3:23" ht="33.75" x14ac:dyDescent="0.2">
      <c r="C92" s="57" t="s">
        <v>277</v>
      </c>
      <c r="D92" s="58">
        <v>1</v>
      </c>
      <c r="E92" s="58" t="s">
        <v>52</v>
      </c>
      <c r="F92" s="59" t="s">
        <v>53</v>
      </c>
      <c r="G92" s="58" t="s">
        <v>178</v>
      </c>
      <c r="H92" s="58" t="s">
        <v>179</v>
      </c>
      <c r="I92" s="60" t="s">
        <v>180</v>
      </c>
      <c r="J92" s="70"/>
      <c r="K92" s="77" t="s">
        <v>192</v>
      </c>
      <c r="L92" s="83"/>
      <c r="M92" s="84"/>
      <c r="N92" s="80"/>
      <c r="O92" s="85"/>
      <c r="P92" s="86"/>
      <c r="Q92" s="4" t="str">
        <f t="shared" si="7"/>
        <v/>
      </c>
      <c r="R92" s="8" t="str">
        <f t="shared" si="8"/>
        <v/>
      </c>
      <c r="S92" s="6"/>
      <c r="T92" s="15"/>
      <c r="U92" s="15"/>
      <c r="V92" s="15"/>
      <c r="W92" s="43">
        <f t="shared" si="9"/>
        <v>1</v>
      </c>
    </row>
    <row r="93" spans="3:23" ht="33.75" x14ac:dyDescent="0.2">
      <c r="C93" s="57" t="s">
        <v>278</v>
      </c>
      <c r="D93" s="58">
        <v>1</v>
      </c>
      <c r="E93" s="58" t="s">
        <v>84</v>
      </c>
      <c r="F93" s="59" t="s">
        <v>53</v>
      </c>
      <c r="G93" s="58" t="s">
        <v>74</v>
      </c>
      <c r="H93" s="58" t="s">
        <v>75</v>
      </c>
      <c r="I93" s="60" t="s">
        <v>183</v>
      </c>
      <c r="J93" s="70"/>
      <c r="K93" s="77" t="s">
        <v>77</v>
      </c>
      <c r="L93" s="83"/>
      <c r="M93" s="84"/>
      <c r="N93" s="80"/>
      <c r="O93" s="85"/>
      <c r="P93" s="86"/>
      <c r="Q93" s="4" t="str">
        <f t="shared" si="7"/>
        <v/>
      </c>
      <c r="R93" s="8" t="str">
        <f t="shared" si="8"/>
        <v/>
      </c>
      <c r="S93" s="6"/>
      <c r="T93" s="15"/>
      <c r="U93" s="15"/>
      <c r="V93" s="15"/>
      <c r="W93" s="43">
        <f t="shared" si="9"/>
        <v>1</v>
      </c>
    </row>
    <row r="94" spans="3:23" ht="45" x14ac:dyDescent="0.2">
      <c r="C94" s="57" t="s">
        <v>279</v>
      </c>
      <c r="D94" s="58">
        <v>1</v>
      </c>
      <c r="E94" s="58" t="s">
        <v>79</v>
      </c>
      <c r="F94" s="59" t="s">
        <v>53</v>
      </c>
      <c r="G94" s="58" t="s">
        <v>80</v>
      </c>
      <c r="H94" s="58" t="s">
        <v>80</v>
      </c>
      <c r="I94" s="60" t="s">
        <v>185</v>
      </c>
      <c r="J94" s="70"/>
      <c r="K94" s="77" t="s">
        <v>197</v>
      </c>
      <c r="L94" s="83"/>
      <c r="M94" s="84"/>
      <c r="N94" s="80"/>
      <c r="O94" s="85"/>
      <c r="P94" s="86"/>
      <c r="Q94" s="4" t="str">
        <f t="shared" si="7"/>
        <v/>
      </c>
      <c r="R94" s="8" t="str">
        <f t="shared" si="8"/>
        <v/>
      </c>
      <c r="S94" s="6"/>
      <c r="T94" s="15"/>
      <c r="U94" s="15"/>
      <c r="V94" s="15"/>
      <c r="W94" s="43">
        <f t="shared" si="9"/>
        <v>1</v>
      </c>
    </row>
    <row r="95" spans="3:23" ht="22.5" x14ac:dyDescent="0.2">
      <c r="C95" s="57" t="s">
        <v>280</v>
      </c>
      <c r="D95" s="58">
        <v>1</v>
      </c>
      <c r="E95" s="58" t="s">
        <v>52</v>
      </c>
      <c r="F95" s="59" t="s">
        <v>53</v>
      </c>
      <c r="G95" s="58" t="s">
        <v>95</v>
      </c>
      <c r="H95" s="58" t="s">
        <v>96</v>
      </c>
      <c r="I95" s="60" t="s">
        <v>97</v>
      </c>
      <c r="J95" s="70"/>
      <c r="K95" s="77" t="s">
        <v>98</v>
      </c>
      <c r="L95" s="83"/>
      <c r="M95" s="84"/>
      <c r="N95" s="80"/>
      <c r="O95" s="85"/>
      <c r="P95" s="86"/>
      <c r="Q95" s="4" t="str">
        <f t="shared" si="7"/>
        <v/>
      </c>
      <c r="R95" s="8" t="str">
        <f t="shared" si="8"/>
        <v/>
      </c>
      <c r="S95" s="6"/>
      <c r="T95" s="15"/>
      <c r="U95" s="15"/>
      <c r="V95" s="15"/>
      <c r="W95" s="43">
        <f t="shared" si="9"/>
        <v>1</v>
      </c>
    </row>
    <row r="96" spans="3:23" ht="78.75" x14ac:dyDescent="0.2">
      <c r="C96" s="57" t="s">
        <v>281</v>
      </c>
      <c r="D96" s="58">
        <v>1</v>
      </c>
      <c r="E96" s="58" t="s">
        <v>52</v>
      </c>
      <c r="F96" s="59" t="s">
        <v>53</v>
      </c>
      <c r="G96" s="58" t="s">
        <v>95</v>
      </c>
      <c r="H96" s="58" t="s">
        <v>96</v>
      </c>
      <c r="I96" s="60" t="s">
        <v>100</v>
      </c>
      <c r="J96" s="70"/>
      <c r="K96" s="77" t="s">
        <v>101</v>
      </c>
      <c r="L96" s="83"/>
      <c r="M96" s="84"/>
      <c r="N96" s="80"/>
      <c r="O96" s="85"/>
      <c r="P96" s="86"/>
      <c r="Q96" s="4" t="str">
        <f t="shared" si="7"/>
        <v/>
      </c>
      <c r="R96" s="8" t="str">
        <f t="shared" si="8"/>
        <v/>
      </c>
      <c r="S96" s="6"/>
      <c r="T96" s="15"/>
      <c r="U96" s="15"/>
      <c r="V96" s="15"/>
      <c r="W96" s="43">
        <f t="shared" si="9"/>
        <v>1</v>
      </c>
    </row>
    <row r="97" spans="3:23" ht="22.5" x14ac:dyDescent="0.2">
      <c r="C97" s="57" t="s">
        <v>282</v>
      </c>
      <c r="D97" s="58">
        <v>1</v>
      </c>
      <c r="E97" s="58" t="s">
        <v>52</v>
      </c>
      <c r="F97" s="59" t="s">
        <v>53</v>
      </c>
      <c r="G97" s="58" t="s">
        <v>95</v>
      </c>
      <c r="H97" s="58" t="s">
        <v>96</v>
      </c>
      <c r="I97" s="60" t="s">
        <v>103</v>
      </c>
      <c r="J97" s="70"/>
      <c r="K97" s="77" t="s">
        <v>104</v>
      </c>
      <c r="L97" s="83"/>
      <c r="M97" s="84"/>
      <c r="N97" s="80"/>
      <c r="O97" s="85"/>
      <c r="P97" s="86"/>
      <c r="Q97" s="4" t="str">
        <f t="shared" si="7"/>
        <v/>
      </c>
      <c r="R97" s="8" t="str">
        <f t="shared" si="8"/>
        <v/>
      </c>
      <c r="S97" s="6"/>
      <c r="T97" s="15"/>
      <c r="U97" s="15"/>
      <c r="V97" s="15"/>
      <c r="W97" s="43">
        <f t="shared" si="9"/>
        <v>1</v>
      </c>
    </row>
    <row r="98" spans="3:23" ht="22.5" x14ac:dyDescent="0.2">
      <c r="C98" s="57" t="s">
        <v>283</v>
      </c>
      <c r="D98" s="58">
        <v>1</v>
      </c>
      <c r="E98" s="58" t="s">
        <v>52</v>
      </c>
      <c r="F98" s="59" t="s">
        <v>53</v>
      </c>
      <c r="G98" s="58" t="s">
        <v>106</v>
      </c>
      <c r="H98" s="58" t="s">
        <v>107</v>
      </c>
      <c r="I98" s="60" t="s">
        <v>108</v>
      </c>
      <c r="J98" s="70"/>
      <c r="K98" s="77" t="s">
        <v>109</v>
      </c>
      <c r="L98" s="83"/>
      <c r="M98" s="84"/>
      <c r="N98" s="80"/>
      <c r="O98" s="85"/>
      <c r="P98" s="86"/>
      <c r="Q98" s="4" t="str">
        <f t="shared" si="7"/>
        <v/>
      </c>
      <c r="R98" s="8" t="str">
        <f t="shared" si="8"/>
        <v/>
      </c>
      <c r="S98" s="6"/>
      <c r="T98" s="15"/>
      <c r="U98" s="15"/>
      <c r="V98" s="15"/>
      <c r="W98" s="43">
        <f t="shared" si="9"/>
        <v>1</v>
      </c>
    </row>
    <row r="99" spans="3:23" ht="22.5" x14ac:dyDescent="0.2">
      <c r="C99" s="57" t="s">
        <v>284</v>
      </c>
      <c r="D99" s="58">
        <v>1</v>
      </c>
      <c r="E99" s="58" t="s">
        <v>52</v>
      </c>
      <c r="F99" s="59" t="s">
        <v>53</v>
      </c>
      <c r="G99" s="58" t="s">
        <v>111</v>
      </c>
      <c r="H99" s="58" t="s">
        <v>112</v>
      </c>
      <c r="I99" s="60" t="s">
        <v>113</v>
      </c>
      <c r="J99" s="70"/>
      <c r="K99" s="77" t="s">
        <v>114</v>
      </c>
      <c r="L99" s="83"/>
      <c r="M99" s="84"/>
      <c r="N99" s="80"/>
      <c r="O99" s="85"/>
      <c r="P99" s="86"/>
      <c r="Q99" s="4" t="str">
        <f t="shared" si="7"/>
        <v/>
      </c>
      <c r="R99" s="8" t="str">
        <f t="shared" si="8"/>
        <v/>
      </c>
      <c r="S99" s="6"/>
      <c r="T99" s="15"/>
      <c r="U99" s="15"/>
      <c r="V99" s="15"/>
      <c r="W99" s="43">
        <f t="shared" si="9"/>
        <v>1</v>
      </c>
    </row>
    <row r="100" spans="3:23" ht="78.75" x14ac:dyDescent="0.2">
      <c r="C100" s="57" t="s">
        <v>285</v>
      </c>
      <c r="D100" s="58">
        <v>1</v>
      </c>
      <c r="E100" s="58" t="s">
        <v>52</v>
      </c>
      <c r="F100" s="59" t="s">
        <v>53</v>
      </c>
      <c r="G100" s="58" t="s">
        <v>212</v>
      </c>
      <c r="H100" s="58" t="s">
        <v>213</v>
      </c>
      <c r="I100" s="60" t="s">
        <v>214</v>
      </c>
      <c r="J100" s="70"/>
      <c r="K100" s="77" t="s">
        <v>215</v>
      </c>
      <c r="L100" s="83"/>
      <c r="M100" s="84"/>
      <c r="N100" s="80"/>
      <c r="O100" s="85"/>
      <c r="P100" s="86"/>
      <c r="Q100" s="4" t="str">
        <f t="shared" si="7"/>
        <v/>
      </c>
      <c r="R100" s="8" t="str">
        <f t="shared" si="8"/>
        <v/>
      </c>
      <c r="S100" s="6"/>
      <c r="T100" s="15"/>
      <c r="U100" s="15"/>
      <c r="V100" s="15"/>
      <c r="W100" s="43">
        <f t="shared" si="9"/>
        <v>1</v>
      </c>
    </row>
    <row r="101" spans="3:23" x14ac:dyDescent="0.2">
      <c r="C101" s="66"/>
      <c r="D101" s="66"/>
      <c r="E101" s="66"/>
      <c r="F101" s="66"/>
      <c r="G101" s="66"/>
      <c r="H101" s="66"/>
      <c r="I101" s="73"/>
      <c r="J101" s="73"/>
      <c r="K101" s="73"/>
      <c r="M101" s="6"/>
      <c r="N101" s="81"/>
      <c r="O101" s="12"/>
      <c r="P101" s="12"/>
      <c r="Q101" s="12"/>
      <c r="R101" s="29" t="str">
        <f>IF(SUM(R87:R100)=0,"-",IFERROR(SUM(R87:R100),""))</f>
        <v>-</v>
      </c>
      <c r="S101" s="6"/>
      <c r="T101" s="15"/>
      <c r="U101" s="15"/>
      <c r="V101" s="15"/>
      <c r="W101" s="15"/>
    </row>
    <row r="102" spans="3:23" x14ac:dyDescent="0.2">
      <c r="C102" s="65"/>
      <c r="D102" s="72"/>
      <c r="E102" s="65"/>
      <c r="F102" s="65"/>
      <c r="G102" s="65"/>
      <c r="H102" s="65"/>
      <c r="I102" s="65"/>
      <c r="J102" s="65"/>
      <c r="K102" s="65"/>
      <c r="L102" s="12"/>
      <c r="M102" s="6"/>
      <c r="N102" s="81"/>
      <c r="O102" s="45" t="str">
        <f>IF(O87="N/A",IF(O88="N/A",IF(O89="N/A",IF(O90="N/A",IF(O91="N/A",IF(O92="N/A",IF(O93="N/A",IF(O94="N/A",IF(O95="N/A",IF(O96="N/A",IF(O97="N/A",IF(O98="N/A",IF(O99="N/A",IF(O100="N/A","N/A","-"),"-"),"-"),"-"),"-"),"-"),"-"),"-"),"-"),"-"),"-"),"-"),"-"),"-")</f>
        <v>-</v>
      </c>
      <c r="P102" s="51" t="str">
        <f>IF(O102="N/A","N/A",$R102)</f>
        <v>-</v>
      </c>
      <c r="Q102" s="45"/>
      <c r="R102" s="29" t="str">
        <f>IF(R101="-","-",IFERROR(($P87*W87+$P88*W88+$P89*W89+$P90*W90+$P91*W91+$P92*W92+$P93*W93+$P94*W94+$P95*W95+$P96*W96+$P97*W97+$P98*W98+$P99*W99+$P100*W100)/(SUM(W87:W100)),""))</f>
        <v>-</v>
      </c>
      <c r="S102" s="6"/>
      <c r="T102" s="15"/>
      <c r="U102" s="15"/>
      <c r="V102" s="15"/>
      <c r="W102" s="15"/>
    </row>
    <row r="103" spans="3:23" ht="3.75" customHeight="1" x14ac:dyDescent="0.2">
      <c r="C103" s="65"/>
      <c r="D103" s="66"/>
      <c r="E103" s="65"/>
      <c r="F103" s="65"/>
      <c r="G103" s="65"/>
      <c r="H103" s="65"/>
      <c r="I103" s="65"/>
      <c r="J103" s="65"/>
      <c r="K103" s="65"/>
      <c r="L103" s="12"/>
      <c r="M103" s="6"/>
      <c r="N103" s="81"/>
      <c r="O103" s="12"/>
      <c r="P103" s="12"/>
      <c r="Q103" s="12"/>
      <c r="R103" s="12"/>
      <c r="S103" s="6"/>
    </row>
    <row r="104" spans="3:23" ht="14.25" customHeight="1" x14ac:dyDescent="0.2">
      <c r="C104" s="65"/>
      <c r="D104" s="67">
        <v>2</v>
      </c>
      <c r="E104" s="68"/>
      <c r="F104" s="68"/>
      <c r="G104" s="68"/>
      <c r="H104" s="68"/>
      <c r="I104" s="74" t="s">
        <v>286</v>
      </c>
      <c r="J104" s="75"/>
      <c r="K104" s="75"/>
      <c r="L104" s="13"/>
      <c r="M104" s="6"/>
      <c r="N104" s="79"/>
      <c r="O104" s="6"/>
      <c r="P104" s="6"/>
      <c r="Q104" s="6"/>
      <c r="R104" s="14"/>
      <c r="S104" s="6"/>
      <c r="T104" s="15"/>
      <c r="U104" s="15"/>
      <c r="V104" s="15"/>
      <c r="W104" s="5" t="s">
        <v>49</v>
      </c>
    </row>
    <row r="105" spans="3:23" ht="22.5" x14ac:dyDescent="0.2">
      <c r="C105" s="57" t="s">
        <v>287</v>
      </c>
      <c r="D105" s="58">
        <v>1</v>
      </c>
      <c r="E105" s="58" t="s">
        <v>52</v>
      </c>
      <c r="F105" s="59" t="s">
        <v>53</v>
      </c>
      <c r="G105" s="58" t="s">
        <v>288</v>
      </c>
      <c r="H105" s="58" t="s">
        <v>289</v>
      </c>
      <c r="I105" s="76" t="s">
        <v>290</v>
      </c>
      <c r="J105" s="75"/>
      <c r="K105" s="77" t="s">
        <v>291</v>
      </c>
      <c r="L105" s="83"/>
      <c r="M105" s="84"/>
      <c r="N105" s="80"/>
      <c r="O105" s="85"/>
      <c r="P105" s="86"/>
      <c r="Q105" s="4" t="str">
        <f t="shared" ref="Q105:Q114" si="10">IF($O105="N/A","",IF($P105="","",IF($P105&gt;=85%,"C","NC")))</f>
        <v/>
      </c>
      <c r="R105" s="8" t="str">
        <f t="shared" ref="R105:R114" si="11">IF($O105="N/A","",IF($P105="","",$P105*$W105))</f>
        <v/>
      </c>
      <c r="S105" s="6"/>
      <c r="T105" s="15"/>
      <c r="U105" s="15"/>
      <c r="V105" s="15"/>
      <c r="W105" s="43">
        <f t="shared" ref="W105:W114" si="12">IF(O105="N/A",0,D105)</f>
        <v>1</v>
      </c>
    </row>
    <row r="106" spans="3:23" ht="22.5" x14ac:dyDescent="0.2">
      <c r="C106" s="57" t="s">
        <v>292</v>
      </c>
      <c r="D106" s="58">
        <v>1</v>
      </c>
      <c r="E106" s="58" t="s">
        <v>52</v>
      </c>
      <c r="F106" s="59" t="s">
        <v>53</v>
      </c>
      <c r="G106" s="58" t="s">
        <v>288</v>
      </c>
      <c r="H106" s="58" t="s">
        <v>289</v>
      </c>
      <c r="I106" s="76" t="s">
        <v>293</v>
      </c>
      <c r="J106" s="75"/>
      <c r="K106" s="77" t="s">
        <v>294</v>
      </c>
      <c r="L106" s="83"/>
      <c r="M106" s="84"/>
      <c r="N106" s="80"/>
      <c r="O106" s="85"/>
      <c r="P106" s="86"/>
      <c r="Q106" s="4" t="str">
        <f t="shared" si="10"/>
        <v/>
      </c>
      <c r="R106" s="8" t="str">
        <f t="shared" si="11"/>
        <v/>
      </c>
      <c r="S106" s="6"/>
      <c r="T106" s="15"/>
      <c r="U106" s="15"/>
      <c r="V106" s="15"/>
      <c r="W106" s="43">
        <f t="shared" si="12"/>
        <v>1</v>
      </c>
    </row>
    <row r="107" spans="3:23" ht="22.5" x14ac:dyDescent="0.2">
      <c r="C107" s="57" t="s">
        <v>295</v>
      </c>
      <c r="D107" s="58">
        <v>1</v>
      </c>
      <c r="E107" s="58" t="s">
        <v>52</v>
      </c>
      <c r="F107" s="59" t="s">
        <v>53</v>
      </c>
      <c r="G107" s="71" t="s">
        <v>296</v>
      </c>
      <c r="H107" s="58" t="s">
        <v>297</v>
      </c>
      <c r="I107" s="76" t="s">
        <v>298</v>
      </c>
      <c r="J107" s="75"/>
      <c r="K107" s="77" t="s">
        <v>299</v>
      </c>
      <c r="L107" s="83"/>
      <c r="M107" s="84"/>
      <c r="N107" s="80"/>
      <c r="O107" s="85"/>
      <c r="P107" s="86"/>
      <c r="Q107" s="4" t="str">
        <f t="shared" si="10"/>
        <v/>
      </c>
      <c r="R107" s="8" t="str">
        <f t="shared" si="11"/>
        <v/>
      </c>
      <c r="S107" s="6"/>
      <c r="T107" s="15"/>
      <c r="U107" s="15"/>
      <c r="V107" s="15"/>
      <c r="W107" s="43">
        <f t="shared" si="12"/>
        <v>1</v>
      </c>
    </row>
    <row r="108" spans="3:23" ht="22.5" x14ac:dyDescent="0.2">
      <c r="C108" s="57" t="s">
        <v>300</v>
      </c>
      <c r="D108" s="58">
        <v>1</v>
      </c>
      <c r="E108" s="58" t="s">
        <v>84</v>
      </c>
      <c r="F108" s="59" t="s">
        <v>53</v>
      </c>
      <c r="G108" s="71" t="s">
        <v>301</v>
      </c>
      <c r="H108" s="58" t="s">
        <v>302</v>
      </c>
      <c r="I108" s="76" t="s">
        <v>303</v>
      </c>
      <c r="J108" s="75"/>
      <c r="K108" s="77" t="s">
        <v>304</v>
      </c>
      <c r="L108" s="83"/>
      <c r="M108" s="84"/>
      <c r="N108" s="80"/>
      <c r="O108" s="85"/>
      <c r="P108" s="86"/>
      <c r="Q108" s="4" t="str">
        <f t="shared" si="10"/>
        <v/>
      </c>
      <c r="R108" s="8" t="str">
        <f t="shared" si="11"/>
        <v/>
      </c>
      <c r="S108" s="6"/>
      <c r="T108" s="15"/>
      <c r="U108" s="15"/>
      <c r="V108" s="15"/>
      <c r="W108" s="43">
        <f t="shared" si="12"/>
        <v>1</v>
      </c>
    </row>
    <row r="109" spans="3:23" ht="56.25" x14ac:dyDescent="0.2">
      <c r="C109" s="57" t="s">
        <v>305</v>
      </c>
      <c r="D109" s="58">
        <v>1</v>
      </c>
      <c r="E109" s="58" t="s">
        <v>84</v>
      </c>
      <c r="F109" s="59" t="s">
        <v>53</v>
      </c>
      <c r="G109" s="71" t="s">
        <v>306</v>
      </c>
      <c r="H109" s="58" t="s">
        <v>307</v>
      </c>
      <c r="I109" s="76" t="s">
        <v>308</v>
      </c>
      <c r="J109" s="75"/>
      <c r="K109" s="77" t="s">
        <v>309</v>
      </c>
      <c r="L109" s="83"/>
      <c r="M109" s="84"/>
      <c r="N109" s="80"/>
      <c r="O109" s="85"/>
      <c r="P109" s="86"/>
      <c r="Q109" s="4" t="str">
        <f t="shared" si="10"/>
        <v/>
      </c>
      <c r="R109" s="8" t="str">
        <f t="shared" si="11"/>
        <v/>
      </c>
      <c r="S109" s="6"/>
      <c r="T109" s="15"/>
      <c r="U109" s="15"/>
      <c r="V109" s="15"/>
      <c r="W109" s="43">
        <f t="shared" si="12"/>
        <v>1</v>
      </c>
    </row>
    <row r="110" spans="3:23" ht="33.75" x14ac:dyDescent="0.2">
      <c r="C110" s="57" t="s">
        <v>310</v>
      </c>
      <c r="D110" s="58">
        <v>1</v>
      </c>
      <c r="E110" s="58" t="s">
        <v>79</v>
      </c>
      <c r="F110" s="59" t="s">
        <v>53</v>
      </c>
      <c r="G110" s="71" t="s">
        <v>80</v>
      </c>
      <c r="H110" s="58" t="s">
        <v>80</v>
      </c>
      <c r="I110" s="76" t="s">
        <v>311</v>
      </c>
      <c r="J110" s="75"/>
      <c r="K110" s="77" t="s">
        <v>312</v>
      </c>
      <c r="L110" s="83"/>
      <c r="M110" s="84"/>
      <c r="N110" s="80"/>
      <c r="O110" s="85"/>
      <c r="P110" s="86"/>
      <c r="Q110" s="4" t="str">
        <f t="shared" si="10"/>
        <v/>
      </c>
      <c r="R110" s="8" t="str">
        <f t="shared" si="11"/>
        <v/>
      </c>
      <c r="S110" s="6"/>
      <c r="T110" s="15"/>
      <c r="U110" s="15"/>
      <c r="V110" s="15"/>
      <c r="W110" s="43">
        <f t="shared" si="12"/>
        <v>1</v>
      </c>
    </row>
    <row r="111" spans="3:23" x14ac:dyDescent="0.2">
      <c r="C111" s="57" t="s">
        <v>313</v>
      </c>
      <c r="D111" s="58">
        <v>1</v>
      </c>
      <c r="E111" s="58" t="s">
        <v>84</v>
      </c>
      <c r="F111" s="59" t="s">
        <v>53</v>
      </c>
      <c r="G111" s="58" t="s">
        <v>314</v>
      </c>
      <c r="H111" s="58" t="s">
        <v>315</v>
      </c>
      <c r="I111" s="76" t="s">
        <v>316</v>
      </c>
      <c r="J111" s="75"/>
      <c r="K111" s="77" t="s">
        <v>317</v>
      </c>
      <c r="L111" s="83"/>
      <c r="M111" s="84"/>
      <c r="N111" s="80"/>
      <c r="O111" s="85"/>
      <c r="P111" s="86"/>
      <c r="Q111" s="4" t="str">
        <f t="shared" si="10"/>
        <v/>
      </c>
      <c r="R111" s="8" t="str">
        <f t="shared" si="11"/>
        <v/>
      </c>
      <c r="S111" s="6"/>
      <c r="T111" s="15"/>
      <c r="U111" s="15"/>
      <c r="V111" s="15"/>
      <c r="W111" s="43">
        <f t="shared" si="12"/>
        <v>1</v>
      </c>
    </row>
    <row r="112" spans="3:23" x14ac:dyDescent="0.2">
      <c r="C112" s="57" t="s">
        <v>318</v>
      </c>
      <c r="D112" s="58">
        <v>1</v>
      </c>
      <c r="E112" s="58" t="s">
        <v>84</v>
      </c>
      <c r="F112" s="59" t="s">
        <v>53</v>
      </c>
      <c r="G112" s="58" t="s">
        <v>319</v>
      </c>
      <c r="H112" s="58" t="s">
        <v>307</v>
      </c>
      <c r="I112" s="76" t="s">
        <v>320</v>
      </c>
      <c r="J112" s="75"/>
      <c r="K112" s="77" t="s">
        <v>321</v>
      </c>
      <c r="L112" s="83"/>
      <c r="M112" s="84"/>
      <c r="N112" s="80"/>
      <c r="O112" s="85"/>
      <c r="P112" s="86"/>
      <c r="Q112" s="4" t="str">
        <f t="shared" si="10"/>
        <v/>
      </c>
      <c r="R112" s="8" t="str">
        <f t="shared" si="11"/>
        <v/>
      </c>
      <c r="S112" s="6"/>
      <c r="T112" s="15"/>
      <c r="U112" s="15"/>
      <c r="V112" s="15"/>
      <c r="W112" s="43">
        <f t="shared" si="12"/>
        <v>1</v>
      </c>
    </row>
    <row r="113" spans="3:23" ht="45" x14ac:dyDescent="0.2">
      <c r="C113" s="57" t="s">
        <v>322</v>
      </c>
      <c r="D113" s="58">
        <v>1</v>
      </c>
      <c r="E113" s="58" t="s">
        <v>79</v>
      </c>
      <c r="F113" s="59" t="s">
        <v>53</v>
      </c>
      <c r="G113" s="58" t="s">
        <v>80</v>
      </c>
      <c r="H113" s="58" t="s">
        <v>80</v>
      </c>
      <c r="I113" s="76" t="s">
        <v>323</v>
      </c>
      <c r="J113" s="75"/>
      <c r="K113" s="77" t="s">
        <v>324</v>
      </c>
      <c r="L113" s="83"/>
      <c r="M113" s="84"/>
      <c r="N113" s="80"/>
      <c r="O113" s="85"/>
      <c r="P113" s="86"/>
      <c r="Q113" s="4" t="str">
        <f t="shared" si="10"/>
        <v/>
      </c>
      <c r="R113" s="8" t="str">
        <f t="shared" si="11"/>
        <v/>
      </c>
      <c r="S113" s="6"/>
      <c r="T113" s="15"/>
      <c r="U113" s="15"/>
      <c r="V113" s="15"/>
      <c r="W113" s="43">
        <f t="shared" si="12"/>
        <v>1</v>
      </c>
    </row>
    <row r="114" spans="3:23" ht="22.5" x14ac:dyDescent="0.2">
      <c r="C114" s="57" t="s">
        <v>325</v>
      </c>
      <c r="D114" s="58">
        <v>1</v>
      </c>
      <c r="E114" s="58" t="s">
        <v>84</v>
      </c>
      <c r="F114" s="59" t="s">
        <v>53</v>
      </c>
      <c r="G114" s="58" t="s">
        <v>326</v>
      </c>
      <c r="H114" s="58" t="s">
        <v>307</v>
      </c>
      <c r="I114" s="76" t="s">
        <v>327</v>
      </c>
      <c r="J114" s="75"/>
      <c r="K114" s="77" t="s">
        <v>328</v>
      </c>
      <c r="L114" s="83"/>
      <c r="M114" s="84"/>
      <c r="N114" s="80"/>
      <c r="O114" s="85"/>
      <c r="P114" s="86"/>
      <c r="Q114" s="4" t="str">
        <f t="shared" si="10"/>
        <v/>
      </c>
      <c r="R114" s="8" t="str">
        <f t="shared" si="11"/>
        <v/>
      </c>
      <c r="S114" s="6"/>
      <c r="T114" s="15"/>
      <c r="U114" s="15"/>
      <c r="V114" s="15"/>
      <c r="W114" s="43">
        <f t="shared" si="12"/>
        <v>1</v>
      </c>
    </row>
    <row r="115" spans="3:23" x14ac:dyDescent="0.2">
      <c r="C115" s="65"/>
      <c r="D115" s="72"/>
      <c r="E115" s="65"/>
      <c r="F115" s="65"/>
      <c r="G115" s="65"/>
      <c r="H115" s="65"/>
      <c r="I115" s="65"/>
      <c r="J115" s="65"/>
      <c r="K115" s="65"/>
      <c r="L115" s="12"/>
      <c r="M115" s="6"/>
      <c r="N115" s="81"/>
      <c r="O115" s="12"/>
      <c r="P115" s="12"/>
      <c r="Q115" s="12"/>
      <c r="R115" s="29" t="str">
        <f>IF(SUM(R105:R114)=0,"-",IFERROR(SUM(R105:R114),""))</f>
        <v>-</v>
      </c>
      <c r="S115" s="6"/>
      <c r="T115" s="15"/>
      <c r="U115" s="15"/>
      <c r="V115" s="15"/>
      <c r="W115" s="15"/>
    </row>
    <row r="116" spans="3:23" x14ac:dyDescent="0.2">
      <c r="C116" s="65"/>
      <c r="D116" s="72"/>
      <c r="E116" s="65"/>
      <c r="F116" s="65"/>
      <c r="G116" s="65"/>
      <c r="H116" s="65"/>
      <c r="I116" s="65"/>
      <c r="J116" s="65"/>
      <c r="K116" s="65"/>
      <c r="L116" s="12"/>
      <c r="M116" s="6"/>
      <c r="N116" s="81"/>
      <c r="O116" s="45" t="str">
        <f>IF(O105="N/A",IF(O106="N/A",IF(O107="N/A",IF(O108="N/A",IF(O109="N/A",IF(O110="N/A",IF(O111="N/A",IF(O112="N/A",IF(O113="N/A",IF(O114="N/A","N/A","-"),"-"),"-"),"-"),"-"),"-"),"-"),"-"),"-"),"-")</f>
        <v>-</v>
      </c>
      <c r="P116" s="51" t="str">
        <f>IF(O116="N/A","N/A",$R116)</f>
        <v>-</v>
      </c>
      <c r="Q116" s="45"/>
      <c r="R116" s="29" t="str">
        <f>IF(R115="-","-",IFERROR(($P105*W105+$P106*W106+$P107*W107+$P108*W108+$P109*W109+$P110*W110+$P111*W111+$P112*W112+$P113*W113+$P114*W114)/(SUM(W105:W114)),""))</f>
        <v>-</v>
      </c>
      <c r="S116" s="6"/>
      <c r="T116" s="15"/>
      <c r="U116" s="15"/>
      <c r="V116" s="15"/>
      <c r="W116" s="15"/>
    </row>
    <row r="117" spans="3:23" ht="3.75" customHeight="1" x14ac:dyDescent="0.2">
      <c r="C117" s="65"/>
      <c r="D117" s="66"/>
      <c r="E117" s="65"/>
      <c r="F117" s="65"/>
      <c r="G117" s="65"/>
      <c r="H117" s="65"/>
      <c r="I117" s="65"/>
      <c r="J117" s="65"/>
      <c r="K117" s="65"/>
      <c r="L117" s="12"/>
      <c r="M117" s="6"/>
      <c r="N117" s="81"/>
      <c r="O117" s="12"/>
      <c r="P117" s="12"/>
      <c r="Q117" s="12"/>
      <c r="R117" s="12"/>
      <c r="S117" s="6"/>
    </row>
    <row r="118" spans="3:23" ht="3.75" customHeight="1" x14ac:dyDescent="0.2">
      <c r="C118" s="65"/>
      <c r="D118" s="66"/>
      <c r="E118" s="65"/>
      <c r="F118" s="65"/>
      <c r="G118" s="65"/>
      <c r="H118" s="65"/>
      <c r="I118" s="65"/>
      <c r="J118" s="65"/>
      <c r="K118" s="65"/>
      <c r="L118" s="12"/>
      <c r="M118" s="6"/>
      <c r="N118" s="81"/>
      <c r="O118" s="12"/>
      <c r="P118" s="12"/>
      <c r="Q118" s="12"/>
      <c r="R118" s="12"/>
      <c r="S118" s="6"/>
    </row>
    <row r="119" spans="3:23" ht="14.25" customHeight="1" x14ac:dyDescent="0.2">
      <c r="C119" s="65"/>
      <c r="D119" s="67">
        <v>5</v>
      </c>
      <c r="E119" s="68"/>
      <c r="F119" s="68"/>
      <c r="G119" s="68"/>
      <c r="H119" s="68"/>
      <c r="I119" s="74" t="s">
        <v>329</v>
      </c>
      <c r="J119" s="75"/>
      <c r="K119" s="75"/>
      <c r="L119" s="13"/>
      <c r="M119" s="6"/>
      <c r="N119" s="79"/>
      <c r="O119" s="6"/>
      <c r="P119" s="6"/>
      <c r="Q119" s="6"/>
      <c r="R119" s="14"/>
      <c r="S119" s="6"/>
      <c r="T119" s="15"/>
      <c r="U119" s="15"/>
      <c r="V119" s="15"/>
      <c r="W119" s="5" t="s">
        <v>49</v>
      </c>
    </row>
    <row r="120" spans="3:23" ht="22.5" x14ac:dyDescent="0.2">
      <c r="C120" s="57" t="s">
        <v>330</v>
      </c>
      <c r="D120" s="58">
        <v>1</v>
      </c>
      <c r="E120" s="58" t="s">
        <v>52</v>
      </c>
      <c r="F120" s="59" t="s">
        <v>53</v>
      </c>
      <c r="G120" s="58" t="s">
        <v>212</v>
      </c>
      <c r="H120" s="58" t="s">
        <v>213</v>
      </c>
      <c r="I120" s="76" t="s">
        <v>331</v>
      </c>
      <c r="J120" s="75"/>
      <c r="K120" s="77" t="s">
        <v>332</v>
      </c>
      <c r="L120" s="83"/>
      <c r="M120" s="84"/>
      <c r="N120" s="80"/>
      <c r="O120" s="85"/>
      <c r="P120" s="86"/>
      <c r="Q120" s="4" t="str">
        <f t="shared" ref="Q120:Q129" si="13">IF($O120="N/A","",IF($P120="","",IF($P120&gt;=85%,"C","NC")))</f>
        <v/>
      </c>
      <c r="R120" s="8" t="str">
        <f t="shared" ref="R120:R129" si="14">IF($O120="N/A","",IF($P120="","",$P120*$W120))</f>
        <v/>
      </c>
      <c r="S120" s="6"/>
      <c r="T120" s="15"/>
      <c r="U120" s="15"/>
      <c r="V120" s="15"/>
      <c r="W120" s="43">
        <f t="shared" ref="W120:W129" si="15">IF(O120="N/A",0,D120)</f>
        <v>1</v>
      </c>
    </row>
    <row r="121" spans="3:23" ht="33.75" x14ac:dyDescent="0.2">
      <c r="C121" s="57" t="s">
        <v>333</v>
      </c>
      <c r="D121" s="58">
        <v>1</v>
      </c>
      <c r="E121" s="58" t="s">
        <v>52</v>
      </c>
      <c r="F121" s="59" t="s">
        <v>53</v>
      </c>
      <c r="G121" s="58" t="s">
        <v>334</v>
      </c>
      <c r="H121" s="58" t="s">
        <v>335</v>
      </c>
      <c r="I121" s="76" t="s">
        <v>336</v>
      </c>
      <c r="J121" s="75"/>
      <c r="K121" s="77" t="s">
        <v>337</v>
      </c>
      <c r="L121" s="83"/>
      <c r="M121" s="84"/>
      <c r="N121" s="80"/>
      <c r="O121" s="85"/>
      <c r="P121" s="86"/>
      <c r="Q121" s="4" t="str">
        <f t="shared" si="13"/>
        <v/>
      </c>
      <c r="R121" s="8" t="str">
        <f t="shared" si="14"/>
        <v/>
      </c>
      <c r="S121" s="6"/>
      <c r="T121" s="15"/>
      <c r="U121" s="15"/>
      <c r="V121" s="15"/>
      <c r="W121" s="43">
        <f t="shared" si="15"/>
        <v>1</v>
      </c>
    </row>
    <row r="122" spans="3:23" ht="33.75" x14ac:dyDescent="0.2">
      <c r="C122" s="57" t="s">
        <v>338</v>
      </c>
      <c r="D122" s="58">
        <v>1</v>
      </c>
      <c r="E122" s="58" t="s">
        <v>52</v>
      </c>
      <c r="F122" s="59" t="s">
        <v>53</v>
      </c>
      <c r="G122" s="71" t="s">
        <v>334</v>
      </c>
      <c r="H122" s="58" t="s">
        <v>335</v>
      </c>
      <c r="I122" s="76" t="s">
        <v>339</v>
      </c>
      <c r="J122" s="75"/>
      <c r="K122" s="77" t="s">
        <v>340</v>
      </c>
      <c r="L122" s="83"/>
      <c r="M122" s="84"/>
      <c r="N122" s="80"/>
      <c r="O122" s="85"/>
      <c r="P122" s="86"/>
      <c r="Q122" s="4" t="str">
        <f t="shared" si="13"/>
        <v/>
      </c>
      <c r="R122" s="8" t="str">
        <f t="shared" si="14"/>
        <v/>
      </c>
      <c r="S122" s="6"/>
      <c r="T122" s="15"/>
      <c r="U122" s="15"/>
      <c r="V122" s="15"/>
      <c r="W122" s="43">
        <f t="shared" si="15"/>
        <v>1</v>
      </c>
    </row>
    <row r="123" spans="3:23" ht="22.5" x14ac:dyDescent="0.2">
      <c r="C123" s="57" t="s">
        <v>341</v>
      </c>
      <c r="D123" s="58">
        <v>1</v>
      </c>
      <c r="E123" s="58" t="s">
        <v>84</v>
      </c>
      <c r="F123" s="59" t="s">
        <v>53</v>
      </c>
      <c r="G123" s="58" t="s">
        <v>342</v>
      </c>
      <c r="H123" s="58" t="s">
        <v>343</v>
      </c>
      <c r="I123" s="76" t="s">
        <v>344</v>
      </c>
      <c r="J123" s="75"/>
      <c r="K123" s="77" t="s">
        <v>345</v>
      </c>
      <c r="L123" s="83"/>
      <c r="M123" s="84"/>
      <c r="N123" s="80"/>
      <c r="O123" s="85"/>
      <c r="P123" s="86"/>
      <c r="Q123" s="4" t="str">
        <f t="shared" si="13"/>
        <v/>
      </c>
      <c r="R123" s="8" t="str">
        <f t="shared" si="14"/>
        <v/>
      </c>
      <c r="S123" s="6"/>
      <c r="T123" s="15"/>
      <c r="U123" s="15"/>
      <c r="V123" s="15"/>
      <c r="W123" s="43">
        <f t="shared" si="15"/>
        <v>1</v>
      </c>
    </row>
    <row r="124" spans="3:23" ht="22.5" x14ac:dyDescent="0.2">
      <c r="C124" s="57" t="s">
        <v>346</v>
      </c>
      <c r="D124" s="58">
        <v>1</v>
      </c>
      <c r="E124" s="58" t="s">
        <v>52</v>
      </c>
      <c r="F124" s="59" t="s">
        <v>53</v>
      </c>
      <c r="G124" s="58" t="s">
        <v>212</v>
      </c>
      <c r="H124" s="58" t="s">
        <v>213</v>
      </c>
      <c r="I124" s="76" t="s">
        <v>347</v>
      </c>
      <c r="J124" s="75"/>
      <c r="K124" s="77" t="s">
        <v>348</v>
      </c>
      <c r="L124" s="83"/>
      <c r="M124" s="84"/>
      <c r="N124" s="80"/>
      <c r="O124" s="85"/>
      <c r="P124" s="86"/>
      <c r="Q124" s="4" t="str">
        <f t="shared" si="13"/>
        <v/>
      </c>
      <c r="R124" s="8" t="str">
        <f t="shared" si="14"/>
        <v/>
      </c>
      <c r="S124" s="6"/>
      <c r="T124" s="15"/>
      <c r="U124" s="15"/>
      <c r="V124" s="15"/>
      <c r="W124" s="43">
        <f t="shared" si="15"/>
        <v>1</v>
      </c>
    </row>
    <row r="125" spans="3:23" ht="45" x14ac:dyDescent="0.2">
      <c r="C125" s="57" t="s">
        <v>349</v>
      </c>
      <c r="D125" s="58">
        <v>1</v>
      </c>
      <c r="E125" s="58" t="s">
        <v>79</v>
      </c>
      <c r="F125" s="59" t="s">
        <v>53</v>
      </c>
      <c r="G125" s="58" t="s">
        <v>212</v>
      </c>
      <c r="H125" s="58" t="s">
        <v>213</v>
      </c>
      <c r="I125" s="76" t="s">
        <v>350</v>
      </c>
      <c r="J125" s="75"/>
      <c r="K125" s="77" t="s">
        <v>351</v>
      </c>
      <c r="L125" s="83"/>
      <c r="M125" s="84"/>
      <c r="N125" s="80"/>
      <c r="O125" s="85"/>
      <c r="P125" s="86"/>
      <c r="Q125" s="4" t="str">
        <f t="shared" si="13"/>
        <v/>
      </c>
      <c r="R125" s="8" t="str">
        <f t="shared" si="14"/>
        <v/>
      </c>
      <c r="S125" s="6"/>
      <c r="T125" s="15"/>
      <c r="U125" s="15"/>
      <c r="V125" s="15"/>
      <c r="W125" s="43">
        <f t="shared" si="15"/>
        <v>1</v>
      </c>
    </row>
    <row r="126" spans="3:23" ht="45" x14ac:dyDescent="0.2">
      <c r="C126" s="57" t="s">
        <v>352</v>
      </c>
      <c r="D126" s="58">
        <v>1</v>
      </c>
      <c r="E126" s="58" t="s">
        <v>52</v>
      </c>
      <c r="F126" s="59" t="s">
        <v>53</v>
      </c>
      <c r="G126" s="58" t="s">
        <v>212</v>
      </c>
      <c r="H126" s="58" t="s">
        <v>343</v>
      </c>
      <c r="I126" s="76" t="s">
        <v>353</v>
      </c>
      <c r="J126" s="75"/>
      <c r="K126" s="77" t="s">
        <v>354</v>
      </c>
      <c r="L126" s="83"/>
      <c r="M126" s="84"/>
      <c r="N126" s="80"/>
      <c r="O126" s="85"/>
      <c r="P126" s="86"/>
      <c r="Q126" s="4" t="str">
        <f t="shared" si="13"/>
        <v/>
      </c>
      <c r="R126" s="8" t="str">
        <f t="shared" si="14"/>
        <v/>
      </c>
      <c r="S126" s="6"/>
      <c r="T126" s="15"/>
      <c r="U126" s="15"/>
      <c r="V126" s="15"/>
      <c r="W126" s="43">
        <f t="shared" si="15"/>
        <v>1</v>
      </c>
    </row>
    <row r="127" spans="3:23" ht="22.5" x14ac:dyDescent="0.2">
      <c r="C127" s="57" t="s">
        <v>355</v>
      </c>
      <c r="D127" s="58">
        <v>1</v>
      </c>
      <c r="E127" s="58" t="s">
        <v>52</v>
      </c>
      <c r="F127" s="59" t="s">
        <v>53</v>
      </c>
      <c r="G127" s="58" t="s">
        <v>212</v>
      </c>
      <c r="H127" s="58" t="s">
        <v>213</v>
      </c>
      <c r="I127" s="76" t="s">
        <v>356</v>
      </c>
      <c r="J127" s="75"/>
      <c r="K127" s="77" t="s">
        <v>357</v>
      </c>
      <c r="L127" s="83"/>
      <c r="M127" s="84"/>
      <c r="N127" s="80"/>
      <c r="O127" s="85"/>
      <c r="P127" s="86"/>
      <c r="Q127" s="4" t="str">
        <f t="shared" si="13"/>
        <v/>
      </c>
      <c r="R127" s="8" t="str">
        <f t="shared" si="14"/>
        <v/>
      </c>
      <c r="S127" s="6"/>
      <c r="T127" s="15"/>
      <c r="U127" s="15"/>
      <c r="V127" s="15"/>
      <c r="W127" s="43">
        <f t="shared" si="15"/>
        <v>1</v>
      </c>
    </row>
    <row r="128" spans="3:23" ht="67.5" x14ac:dyDescent="0.2">
      <c r="C128" s="57" t="s">
        <v>358</v>
      </c>
      <c r="D128" s="58">
        <v>1</v>
      </c>
      <c r="E128" s="58" t="s">
        <v>52</v>
      </c>
      <c r="F128" s="59" t="s">
        <v>53</v>
      </c>
      <c r="G128" s="58" t="s">
        <v>212</v>
      </c>
      <c r="H128" s="58" t="s">
        <v>213</v>
      </c>
      <c r="I128" s="76" t="s">
        <v>359</v>
      </c>
      <c r="J128" s="75"/>
      <c r="K128" s="77" t="s">
        <v>360</v>
      </c>
      <c r="L128" s="83"/>
      <c r="M128" s="84"/>
      <c r="N128" s="80"/>
      <c r="O128" s="85"/>
      <c r="P128" s="86"/>
      <c r="Q128" s="4" t="str">
        <f t="shared" si="13"/>
        <v/>
      </c>
      <c r="R128" s="8" t="str">
        <f t="shared" si="14"/>
        <v/>
      </c>
      <c r="S128" s="6"/>
      <c r="T128" s="15"/>
      <c r="U128" s="15"/>
      <c r="V128" s="15"/>
      <c r="W128" s="43">
        <f t="shared" si="15"/>
        <v>1</v>
      </c>
    </row>
    <row r="129" spans="3:23" ht="56.25" x14ac:dyDescent="0.2">
      <c r="C129" s="57" t="s">
        <v>361</v>
      </c>
      <c r="D129" s="58">
        <v>1</v>
      </c>
      <c r="E129" s="58" t="s">
        <v>79</v>
      </c>
      <c r="F129" s="59" t="s">
        <v>53</v>
      </c>
      <c r="G129" s="58" t="s">
        <v>212</v>
      </c>
      <c r="H129" s="58" t="s">
        <v>213</v>
      </c>
      <c r="I129" s="76" t="s">
        <v>362</v>
      </c>
      <c r="J129" s="75"/>
      <c r="K129" s="77" t="s">
        <v>363</v>
      </c>
      <c r="L129" s="83"/>
      <c r="M129" s="84"/>
      <c r="N129" s="80"/>
      <c r="O129" s="85"/>
      <c r="P129" s="86"/>
      <c r="Q129" s="4" t="str">
        <f t="shared" si="13"/>
        <v/>
      </c>
      <c r="R129" s="8" t="str">
        <f t="shared" si="14"/>
        <v/>
      </c>
      <c r="S129" s="6"/>
      <c r="T129" s="15"/>
      <c r="U129" s="15"/>
      <c r="V129" s="15"/>
      <c r="W129" s="43">
        <f t="shared" si="15"/>
        <v>1</v>
      </c>
    </row>
    <row r="130" spans="3:23" x14ac:dyDescent="0.2">
      <c r="C130" s="12"/>
      <c r="D130" s="15"/>
      <c r="E130" s="12"/>
      <c r="F130" s="12"/>
      <c r="G130" s="12"/>
      <c r="H130" s="12"/>
      <c r="I130" s="12"/>
      <c r="J130" s="12"/>
      <c r="K130" s="12"/>
      <c r="L130" s="12"/>
      <c r="M130" s="6"/>
      <c r="N130" s="81"/>
      <c r="O130" s="12"/>
      <c r="P130" s="12"/>
      <c r="Q130" s="12"/>
      <c r="R130" s="29" t="str">
        <f>IF(SUM(R120:R129)=0,"-",IFERROR(SUM(R120:R129),""))</f>
        <v>-</v>
      </c>
      <c r="S130" s="6"/>
      <c r="T130" s="15"/>
      <c r="U130" s="15"/>
      <c r="V130" s="15"/>
      <c r="W130" s="15"/>
    </row>
    <row r="131" spans="3:23" x14ac:dyDescent="0.2">
      <c r="C131" s="12"/>
      <c r="D131" s="15"/>
      <c r="E131" s="12"/>
      <c r="F131" s="12"/>
      <c r="G131" s="12"/>
      <c r="H131" s="12"/>
      <c r="I131" s="12"/>
      <c r="J131" s="12"/>
      <c r="K131" s="12"/>
      <c r="L131" s="12"/>
      <c r="M131" s="6"/>
      <c r="N131" s="81"/>
      <c r="O131" s="45" t="str">
        <f>IF(O120="N/A",IF(O121="N/A",IF(O122="N/A",IF(O123="N/A",IF(O124="N/A",IF(O125="N/A",IF(O126="N/A",IF(O127="N/A",IF(O128="N/A",IF(O129="N/A","N/A","-"),"-"),"-"),"-"),"-"),"-"),"-"),"-"),"-"),"-")</f>
        <v>-</v>
      </c>
      <c r="P131" s="51" t="str">
        <f>IF(O131="N/A","N/A",$R131)</f>
        <v>-</v>
      </c>
      <c r="Q131" s="45"/>
      <c r="R131" s="29" t="str">
        <f>IF(R130="-","-",IFERROR(($P120*W120+$P121*W121+$P122*W122+$P123*W123+$P124*W124+$P125*W125+$P126*W126+$P127*W127+$P128*W128+$P129*W129)/(SUM(W120:W129)),""))</f>
        <v>-</v>
      </c>
      <c r="S131" s="6"/>
      <c r="T131" s="15"/>
      <c r="U131" s="15"/>
      <c r="V131" s="15"/>
      <c r="W131" s="15"/>
    </row>
    <row r="132" spans="3:23" ht="3.75" customHeight="1" x14ac:dyDescent="0.2">
      <c r="C132" s="12"/>
      <c r="E132" s="12"/>
      <c r="F132" s="12"/>
      <c r="G132" s="12"/>
      <c r="H132" s="12"/>
      <c r="I132" s="12"/>
      <c r="J132" s="12"/>
      <c r="K132" s="12"/>
      <c r="L132" s="12"/>
      <c r="M132" s="6"/>
      <c r="N132" s="81"/>
      <c r="O132" s="12"/>
      <c r="P132" s="12"/>
      <c r="Q132" s="12"/>
      <c r="R132" s="12"/>
      <c r="S132" s="6"/>
    </row>
  </sheetData>
  <sheetProtection algorithmName="SHA-512" hashValue="GTdf4R1k4wga6PeaJs9X66M4YfLuX+bbiKIjmGN5jXIyM/hTyhi8BOgLc5mMXgLLCSHPxB8ETJ/eOBvbpHswiA==" saltValue="etl8wjOwviJGctY53sr0wA==" spinCount="100000" sheet="1" objects="1" scenarios="1" formatRows="0" selectLockedCells="1"/>
  <mergeCells count="19">
    <mergeCell ref="H8:I8"/>
    <mergeCell ref="C9:F9"/>
    <mergeCell ref="H9:I9"/>
    <mergeCell ref="K11:M11"/>
    <mergeCell ref="O11:Q11"/>
    <mergeCell ref="C2:F2"/>
    <mergeCell ref="H2:I2"/>
    <mergeCell ref="K2:Q9"/>
    <mergeCell ref="C3:F3"/>
    <mergeCell ref="H3:I3"/>
    <mergeCell ref="C4:F4"/>
    <mergeCell ref="H4:I4"/>
    <mergeCell ref="C5:F5"/>
    <mergeCell ref="H5:I5"/>
    <mergeCell ref="C6:F6"/>
    <mergeCell ref="H6:I6"/>
    <mergeCell ref="C7:F7"/>
    <mergeCell ref="H7:I7"/>
    <mergeCell ref="C8:F8"/>
  </mergeCells>
  <phoneticPr fontId="4" type="noConversion"/>
  <printOptions horizontalCentered="1"/>
  <pageMargins left="0.70866141732283472" right="0.70866141732283472" top="0.74803149606299213" bottom="0.74803149606299213" header="0.31496062992125984" footer="0.31496062992125984"/>
  <pageSetup paperSize="9" scale="35"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rowBreaks count="2" manualBreakCount="2">
    <brk id="44" max="19" man="1"/>
    <brk id="85"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0B6E695-15B3-478B-B534-24481349F6A5}">
          <x14:formula1>
            <xm:f>Listas!$A$2:$A$3</xm:f>
          </x14:formula1>
          <xm:sqref>O16:O41 O120:O129 O87:O100 O105:O114 O46:O82</xm:sqref>
        </x14:dataValidation>
        <x14:dataValidation type="list" allowBlank="1" showInputMessage="1" showErrorMessage="1" xr:uid="{4C1F0B21-58C5-47C2-92A5-4797587826B5}">
          <x14:formula1>
            <xm:f>Listas!$B$2:$B$23</xm:f>
          </x14:formula1>
          <xm:sqref>P16:P41 P120:P129 P87:P100 P105:P114 P46:P82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B038E-C4B4-4D3E-BC84-50EDBA3BCCFB}">
  <sheetPr>
    <tabColor theme="4" tint="0.39997558519241921"/>
  </sheetPr>
  <dimension ref="B1:N43"/>
  <sheetViews>
    <sheetView showGridLines="0" tabSelected="1" zoomScaleNormal="100" zoomScaleSheetLayoutView="100" workbookViewId="0">
      <selection activeCell="H13" sqref="H13"/>
    </sheetView>
  </sheetViews>
  <sheetFormatPr defaultColWidth="9.140625" defaultRowHeight="12" x14ac:dyDescent="0.2"/>
  <cols>
    <col min="1" max="1" width="1.42578125" style="9" customWidth="1"/>
    <col min="2" max="2" width="4.42578125" style="9" customWidth="1"/>
    <col min="3" max="4" width="3" style="9" hidden="1" customWidth="1"/>
    <col min="5" max="5" width="4.42578125" style="11" customWidth="1"/>
    <col min="6" max="6" width="4.28515625" style="11" hidden="1" customWidth="1"/>
    <col min="7" max="7" width="39.5703125" style="11" customWidth="1"/>
    <col min="8" max="8" width="18.7109375" style="11" customWidth="1"/>
    <col min="9" max="12" width="4.42578125" style="9" customWidth="1"/>
    <col min="13" max="13" width="1.42578125" style="9" customWidth="1"/>
    <col min="14" max="14" width="6.42578125" style="9" hidden="1" customWidth="1"/>
    <col min="15" max="16384" width="9.140625" style="9"/>
  </cols>
  <sheetData>
    <row r="1" spans="2:14" ht="5.25" customHeight="1" x14ac:dyDescent="0.2"/>
    <row r="2" spans="2:14" ht="16.5" customHeight="1" x14ac:dyDescent="0.2">
      <c r="B2" s="103" t="s">
        <v>364</v>
      </c>
      <c r="C2" s="103"/>
      <c r="D2" s="103"/>
      <c r="E2" s="103"/>
      <c r="F2" s="103"/>
      <c r="G2" s="103"/>
      <c r="H2" s="103"/>
      <c r="I2" s="103"/>
      <c r="J2" s="103"/>
      <c r="K2" s="103"/>
      <c r="L2" s="103"/>
      <c r="M2" s="20"/>
      <c r="N2" s="20"/>
    </row>
    <row r="4" spans="2:14" x14ac:dyDescent="0.2">
      <c r="F4" s="104" t="s">
        <v>34</v>
      </c>
      <c r="G4" s="106" t="s">
        <v>39</v>
      </c>
      <c r="H4" s="27" t="s">
        <v>47</v>
      </c>
      <c r="N4" s="27" t="s">
        <v>34</v>
      </c>
    </row>
    <row r="5" spans="2:14" ht="13.5" hidden="1" customHeight="1" x14ac:dyDescent="0.2">
      <c r="E5" s="21"/>
      <c r="F5" s="105"/>
      <c r="G5" s="107"/>
      <c r="H5" s="23">
        <v>5</v>
      </c>
      <c r="N5" s="28"/>
    </row>
    <row r="6" spans="2:14" ht="13.5" customHeight="1" x14ac:dyDescent="0.2">
      <c r="E6" s="9"/>
      <c r="F6" s="23">
        <f>'TOPS MNT'!D13</f>
        <v>5</v>
      </c>
      <c r="G6" s="52" t="str">
        <f>'TOPS MNT'!I13</f>
        <v>T2. Manutenção Aeroportuária - MNT</v>
      </c>
      <c r="H6" s="46">
        <f>IFERROR((H7*N7+H8*N8+H9*N9+H10*N10+H11*N11)/SUM(N7:N11),0)</f>
        <v>0</v>
      </c>
      <c r="N6" s="19">
        <f>IF('TOPS MNT'!$O$43="N/A",0,$F6)</f>
        <v>5</v>
      </c>
    </row>
    <row r="7" spans="2:14" ht="13.5" customHeight="1" x14ac:dyDescent="0.2">
      <c r="E7" s="9"/>
      <c r="F7" s="19">
        <f>'TOPS MNT'!D15</f>
        <v>5</v>
      </c>
      <c r="G7" s="22" t="str">
        <f>'TOPS MNT'!I15</f>
        <v>T2.1 RWY</v>
      </c>
      <c r="H7" s="50">
        <f>IF('TOPS MNT'!$P$43="-",0,IF('TOPS MNT'!$P$43="N/A",0,IF('TOPS MNT'!$P$43=0,"0",'TOPS MNT'!$P$43)))</f>
        <v>0</v>
      </c>
      <c r="N7" s="19">
        <f>IF('TOPS MNT'!$O$43="N/A",0,$F7)</f>
        <v>5</v>
      </c>
    </row>
    <row r="8" spans="2:14" ht="13.5" customHeight="1" x14ac:dyDescent="0.2">
      <c r="E8" s="9"/>
      <c r="F8" s="19">
        <f>'TOPS MNT'!D45</f>
        <v>3.5</v>
      </c>
      <c r="G8" s="22" t="str">
        <f>'TOPS MNT'!I45</f>
        <v>T2.2 TWY e Pátio comercial/principal</v>
      </c>
      <c r="H8" s="50">
        <f>IF('TOPS MNT'!$P$84="-",0,IF('TOPS MNT'!$P$84="N/A",0,IF('TOPS MNT'!$P$84=0,"0",'TOPS MNT'!$P$84)))</f>
        <v>0</v>
      </c>
      <c r="N8" s="19">
        <f>IF('TOPS MNT'!$O$84="N/A",0,$F8)</f>
        <v>3.5</v>
      </c>
    </row>
    <row r="9" spans="2:14" ht="13.5" customHeight="1" x14ac:dyDescent="0.2">
      <c r="E9" s="9"/>
      <c r="F9" s="19">
        <f>'TOPS MNT'!D86</f>
        <v>1</v>
      </c>
      <c r="G9" s="22" t="str">
        <f>'TOPS MNT'!I86</f>
        <v>T2.3 TWY e Pátio aviação geral</v>
      </c>
      <c r="H9" s="50">
        <f>IF('TOPS MNT'!$P$102="-",0,IF('TOPS MNT'!$P$102="N/A",0,IF('TOPS MNT'!$P$102=0,"0",'TOPS MNT'!$P$102)))</f>
        <v>0</v>
      </c>
      <c r="N9" s="19">
        <f>IF('TOPS MNT'!$O$102="N/A",0,$F9)</f>
        <v>1</v>
      </c>
    </row>
    <row r="10" spans="2:14" ht="13.5" customHeight="1" x14ac:dyDescent="0.2">
      <c r="E10" s="9"/>
      <c r="F10" s="19">
        <f>'TOPS MNT'!D104</f>
        <v>2</v>
      </c>
      <c r="G10" s="22" t="str">
        <f>'TOPS MNT'!I104</f>
        <v>T2.4 Áreas NPav. / Áreas Verdes / Sist. Dren.</v>
      </c>
      <c r="H10" s="50">
        <f>IF('TOPS MNT'!$P$116="-",0,IF('TOPS MNT'!$P$116="N/A",0,IF('TOPS MNT'!$P$116=0,"0",'TOPS MNT'!$P$116)))</f>
        <v>0</v>
      </c>
      <c r="N10" s="19">
        <f>IF('TOPS MNT'!$O$116="N/A",0,$F10)</f>
        <v>2</v>
      </c>
    </row>
    <row r="11" spans="2:14" ht="13.5" customHeight="1" x14ac:dyDescent="0.2">
      <c r="E11" s="9"/>
      <c r="F11" s="19">
        <f>'TOPS MNT'!D119</f>
        <v>5</v>
      </c>
      <c r="G11" s="22" t="str">
        <f>'TOPS MNT'!I119</f>
        <v>T2.5 Sistema elétrico</v>
      </c>
      <c r="H11" s="50">
        <f>IF('TOPS MNT'!$P$131="-",0,IF('TOPS MNT'!$P$131="N/A",0,IF('TOPS MNT'!$P$131=0,"0",'TOPS MNT'!$P$131)))</f>
        <v>0</v>
      </c>
      <c r="N11" s="19">
        <f>IF('TOPS MNT'!$O$131="N/A",0,$F11)</f>
        <v>5</v>
      </c>
    </row>
    <row r="12" spans="2:14" ht="13.5" customHeight="1" x14ac:dyDescent="0.2">
      <c r="E12" s="9"/>
      <c r="F12" s="9"/>
      <c r="G12" s="47" t="s">
        <v>365</v>
      </c>
      <c r="H12" s="46">
        <f>IFERROR(H6,0)</f>
        <v>0</v>
      </c>
    </row>
    <row r="13" spans="2:14" ht="13.5" customHeight="1" x14ac:dyDescent="0.2">
      <c r="E13" s="9"/>
      <c r="F13" s="9"/>
      <c r="G13" s="48" t="s">
        <v>366</v>
      </c>
      <c r="H13" s="49" t="str">
        <f>IF(H12=0,"",IF(H12&lt;=0.799,"ACOP não concedido",IF(AND(H12&gt;=0.8,H12&lt;=0.8499),"ACOP D",IF(AND(H12&gt;=0.85,H12&lt;=0.8999),"ACOP C",IF(AND(H12&gt;=0.9,H12&lt;=0.9499),"ACOP B", "ACOP A")))))</f>
        <v/>
      </c>
    </row>
    <row r="14" spans="2:14" x14ac:dyDescent="0.2">
      <c r="E14" s="9"/>
      <c r="F14" s="9"/>
      <c r="G14" s="9"/>
      <c r="H14" s="9"/>
    </row>
    <row r="15" spans="2:14" x14ac:dyDescent="0.2">
      <c r="D15" s="18"/>
      <c r="G15" s="9"/>
      <c r="H15" s="9"/>
    </row>
    <row r="16" spans="2:14" x14ac:dyDescent="0.2">
      <c r="D16" s="18"/>
    </row>
    <row r="17" spans="4:5" x14ac:dyDescent="0.2">
      <c r="D17" s="18"/>
    </row>
    <row r="21" spans="4:5" x14ac:dyDescent="0.2">
      <c r="E21" s="9"/>
    </row>
    <row r="43" ht="4.5" customHeight="1" x14ac:dyDescent="0.2"/>
  </sheetData>
  <sheetProtection algorithmName="SHA-512" hashValue="t3ZerLosOz/1QfrImFOqs0BaGbmbkE5poy5hiLGAQBqCEkhlwCjzk6+LSxZzt0ZEklsD3w+jQ2XLu5hywlYzUA==" saltValue="nACiRRfspntWfgdjGi+trw==" spinCount="100000" sheet="1" objects="1" scenarios="1" selectLockedCells="1"/>
  <mergeCells count="3">
    <mergeCell ref="B2:L2"/>
    <mergeCell ref="F4:F5"/>
    <mergeCell ref="G4:G5"/>
  </mergeCells>
  <conditionalFormatting sqref="H6:H12">
    <cfRule type="cellIs" dxfId="0" priority="1" operator="equal">
      <formula>0</formula>
    </cfRule>
  </conditionalFormatting>
  <pageMargins left="0.511811024" right="0.511811024" top="0.8075" bottom="0.78740157499999996" header="0.31496062000000002" footer="0.31496062000000002"/>
  <pageSetup paperSize="9" scale="6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heetViews>
  <sheetFormatPr defaultRowHeight="15" x14ac:dyDescent="0.25"/>
  <cols>
    <col min="3" max="3" width="12.85546875" bestFit="1" customWidth="1"/>
  </cols>
  <sheetData>
    <row r="1" spans="1:4" x14ac:dyDescent="0.25">
      <c r="A1" s="16" t="s">
        <v>367</v>
      </c>
      <c r="B1" s="17"/>
      <c r="C1" s="17"/>
    </row>
    <row r="2" spans="1:4" x14ac:dyDescent="0.25">
      <c r="A2" s="4" t="s">
        <v>46</v>
      </c>
      <c r="B2" s="4"/>
      <c r="D2" s="4"/>
    </row>
    <row r="3" spans="1:4" x14ac:dyDescent="0.25">
      <c r="A3" s="4"/>
      <c r="B3" s="7">
        <v>1E-4</v>
      </c>
      <c r="C3" s="4" t="s">
        <v>368</v>
      </c>
      <c r="D3" s="26">
        <v>0.01</v>
      </c>
    </row>
    <row r="4" spans="1:4" x14ac:dyDescent="0.25">
      <c r="A4" s="4"/>
      <c r="B4" s="7">
        <v>1</v>
      </c>
      <c r="C4" s="4" t="s">
        <v>369</v>
      </c>
      <c r="D4" s="4">
        <v>1</v>
      </c>
    </row>
    <row r="5" spans="1:4" x14ac:dyDescent="0.25">
      <c r="A5" s="4"/>
      <c r="B5" s="7">
        <v>0.95</v>
      </c>
      <c r="C5" s="4" t="s">
        <v>370</v>
      </c>
      <c r="D5" s="4">
        <v>3</v>
      </c>
    </row>
    <row r="6" spans="1:4" x14ac:dyDescent="0.25">
      <c r="A6" s="4"/>
      <c r="B6" s="7">
        <v>0.9</v>
      </c>
      <c r="C6" s="4" t="s">
        <v>371</v>
      </c>
      <c r="D6" s="4">
        <v>7</v>
      </c>
    </row>
    <row r="7" spans="1:4" x14ac:dyDescent="0.25">
      <c r="A7" s="4"/>
      <c r="B7" s="7">
        <v>0.85</v>
      </c>
      <c r="C7" s="4" t="s">
        <v>372</v>
      </c>
      <c r="D7" s="26">
        <v>10</v>
      </c>
    </row>
    <row r="8" spans="1:4" x14ac:dyDescent="0.25">
      <c r="A8" s="4"/>
      <c r="B8" s="7">
        <v>0.8</v>
      </c>
    </row>
    <row r="9" spans="1:4" x14ac:dyDescent="0.25">
      <c r="A9" s="4"/>
      <c r="B9" s="7">
        <v>0.75</v>
      </c>
    </row>
    <row r="10" spans="1:4" x14ac:dyDescent="0.25">
      <c r="A10" s="4"/>
      <c r="B10" s="7">
        <v>0.7</v>
      </c>
    </row>
    <row r="11" spans="1:4" x14ac:dyDescent="0.25">
      <c r="A11" s="4"/>
      <c r="B11" s="7">
        <v>0.65</v>
      </c>
    </row>
    <row r="12" spans="1:4" x14ac:dyDescent="0.25">
      <c r="A12" s="4"/>
      <c r="B12" s="7">
        <v>0.6</v>
      </c>
    </row>
    <row r="13" spans="1:4" x14ac:dyDescent="0.25">
      <c r="A13" s="4"/>
      <c r="B13" s="7">
        <v>0.55000000000000004</v>
      </c>
    </row>
    <row r="14" spans="1:4" x14ac:dyDescent="0.25">
      <c r="A14" s="4"/>
      <c r="B14" s="7">
        <v>0.5</v>
      </c>
    </row>
    <row r="15" spans="1:4" x14ac:dyDescent="0.25">
      <c r="A15" s="4"/>
      <c r="B15" s="7">
        <v>0.45</v>
      </c>
    </row>
    <row r="16" spans="1:4" x14ac:dyDescent="0.25">
      <c r="A16" s="4"/>
      <c r="B16" s="7">
        <v>0.39999999999999902</v>
      </c>
    </row>
    <row r="17" spans="1:2" x14ac:dyDescent="0.25">
      <c r="A17" s="4"/>
      <c r="B17" s="7">
        <v>0.34999999999999898</v>
      </c>
    </row>
    <row r="18" spans="1:2" x14ac:dyDescent="0.25">
      <c r="A18" s="4"/>
      <c r="B18" s="7">
        <v>0.29999999999999899</v>
      </c>
    </row>
    <row r="19" spans="1:2" x14ac:dyDescent="0.25">
      <c r="A19" s="4"/>
      <c r="B19" s="7">
        <v>0.249999999999999</v>
      </c>
    </row>
    <row r="20" spans="1:2" x14ac:dyDescent="0.25">
      <c r="A20" s="4"/>
      <c r="B20" s="7">
        <v>0.19999999999999901</v>
      </c>
    </row>
    <row r="21" spans="1:2" x14ac:dyDescent="0.25">
      <c r="A21" s="4"/>
      <c r="B21" s="7">
        <v>0.149999999999999</v>
      </c>
    </row>
    <row r="22" spans="1:2" x14ac:dyDescent="0.25">
      <c r="A22" s="1"/>
      <c r="B22" s="7">
        <v>9.9999999999999006E-2</v>
      </c>
    </row>
    <row r="23" spans="1:2" x14ac:dyDescent="0.25">
      <c r="A23" s="1"/>
      <c r="B23" s="7">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EB102-32F0-4147-9ED7-A6ACDF25E47D}">
  <ds:schemaRefs>
    <ds:schemaRef ds:uri="http://schemas.microsoft.com/sharepoint/v3/contenttype/forms"/>
  </ds:schemaRefs>
</ds:datastoreItem>
</file>

<file path=customXml/itemProps2.xml><?xml version="1.0" encoding="utf-8"?>
<ds:datastoreItem xmlns:ds="http://schemas.openxmlformats.org/officeDocument/2006/customXml" ds:itemID="{CEB369FB-2C5A-4E70-953D-E227747746C8}">
  <ds:schemaRefs>
    <ds:schemaRef ds:uri="http://schemas.microsoft.com/office/2006/metadata/properties"/>
    <ds:schemaRef ds:uri="http://schemas.microsoft.com/office/infopath/2007/PartnerControls"/>
    <ds:schemaRef ds:uri="daaa9464-4424-40fe-be37-0a216c42574f"/>
    <ds:schemaRef ds:uri="858fbe19-3582-43df-8e84-fb58b8207311"/>
  </ds:schemaRefs>
</ds:datastoreItem>
</file>

<file path=customXml/itemProps3.xml><?xml version="1.0" encoding="utf-8"?>
<ds:datastoreItem xmlns:ds="http://schemas.openxmlformats.org/officeDocument/2006/customXml" ds:itemID="{8B0ABB9B-D261-45B0-8F49-B380A6F7EB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TOPS MNT</vt:lpstr>
      <vt:lpstr>TOPS MNT Final</vt:lpstr>
      <vt:lpstr>Listas</vt:lpstr>
      <vt:lpstr>Orientações!Area_de_impressao</vt:lpstr>
      <vt:lpstr>'TOPS MNT'!Area_de_impressao</vt:lpstr>
      <vt:lpstr>'TOPS MNT Final'!Area_de_impressao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Daniel Alves da Cunha</cp:lastModifiedBy>
  <cp:revision/>
  <dcterms:created xsi:type="dcterms:W3CDTF">2023-02-25T22:08:42Z</dcterms:created>
  <dcterms:modified xsi:type="dcterms:W3CDTF">2024-04-25T15:04:14Z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